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Мои документы\Муниципальные закупки\2014 г\4 квартал\АЭФ - поставка СВТ 6 для СМБ\"/>
    </mc:Choice>
  </mc:AlternateContent>
  <bookViews>
    <workbookView xWindow="0" yWindow="0" windowWidth="16380" windowHeight="8190" tabRatio="161"/>
  </bookViews>
  <sheets>
    <sheet name="Лист2" sheetId="1" r:id="rId1"/>
  </sheets>
  <definedNames>
    <definedName name="_xlnm.Print_Titles" localSheetId="0">Лист2!$5:$6</definedName>
    <definedName name="_xlnm.Print_Area" localSheetId="0">Лист2!$A$1:$H$119</definedName>
  </definedNames>
  <calcPr calcId="152511"/>
</workbook>
</file>

<file path=xl/calcChain.xml><?xml version="1.0" encoding="utf-8"?>
<calcChain xmlns="http://schemas.openxmlformats.org/spreadsheetml/2006/main">
  <c r="H113" i="1" l="1"/>
  <c r="F112" i="1"/>
  <c r="E112" i="1"/>
  <c r="D112" i="1"/>
  <c r="C112" i="1"/>
  <c r="B112" i="1"/>
  <c r="H21" i="1"/>
  <c r="F21" i="1"/>
  <c r="E21" i="1"/>
  <c r="D20" i="1"/>
  <c r="G20" i="1" s="1"/>
  <c r="C20" i="1"/>
  <c r="C21" i="1" s="1"/>
  <c r="B20" i="1"/>
  <c r="B21" i="1" s="1"/>
  <c r="G25" i="1"/>
  <c r="B26" i="1"/>
  <c r="C26" i="1"/>
  <c r="D26" i="1"/>
  <c r="E26" i="1"/>
  <c r="F26" i="1"/>
  <c r="H26" i="1"/>
  <c r="D21" i="1" l="1"/>
  <c r="D95" i="1"/>
  <c r="D85" i="1"/>
  <c r="D80" i="1"/>
  <c r="D75" i="1"/>
  <c r="D55" i="1"/>
  <c r="D45" i="1"/>
  <c r="D40" i="1"/>
  <c r="D10" i="1"/>
  <c r="C95" i="1"/>
  <c r="C85" i="1"/>
  <c r="C80" i="1"/>
  <c r="C75" i="1"/>
  <c r="C55" i="1"/>
  <c r="C45" i="1"/>
  <c r="C40" i="1"/>
  <c r="C10" i="1"/>
  <c r="B106" i="1" l="1"/>
  <c r="B101" i="1"/>
  <c r="B95" i="1"/>
  <c r="B96" i="1" s="1"/>
  <c r="B85" i="1"/>
  <c r="B80" i="1"/>
  <c r="B81" i="1" s="1"/>
  <c r="B75" i="1"/>
  <c r="H71" i="1"/>
  <c r="F71" i="1"/>
  <c r="E71" i="1"/>
  <c r="D71" i="1"/>
  <c r="C71" i="1"/>
  <c r="B71" i="1"/>
  <c r="G70" i="1"/>
  <c r="B55" i="1"/>
  <c r="G55" i="1" s="1"/>
  <c r="B45" i="1"/>
  <c r="B40" i="1"/>
  <c r="B41" i="1" s="1"/>
  <c r="B10" i="1"/>
  <c r="H111" i="1"/>
  <c r="F111" i="1"/>
  <c r="E111" i="1"/>
  <c r="D111" i="1"/>
  <c r="C111" i="1"/>
  <c r="B111" i="1"/>
  <c r="G110" i="1"/>
  <c r="H106" i="1"/>
  <c r="F106" i="1"/>
  <c r="E106" i="1"/>
  <c r="D106" i="1"/>
  <c r="C106" i="1"/>
  <c r="G105" i="1"/>
  <c r="H101" i="1"/>
  <c r="F101" i="1"/>
  <c r="E101" i="1"/>
  <c r="D101" i="1"/>
  <c r="C101" i="1"/>
  <c r="G100" i="1"/>
  <c r="H96" i="1"/>
  <c r="F96" i="1"/>
  <c r="E96" i="1"/>
  <c r="D96" i="1"/>
  <c r="C96" i="1"/>
  <c r="H91" i="1"/>
  <c r="F91" i="1"/>
  <c r="E91" i="1"/>
  <c r="D91" i="1"/>
  <c r="C91" i="1"/>
  <c r="B91" i="1"/>
  <c r="G90" i="1"/>
  <c r="H86" i="1"/>
  <c r="F86" i="1"/>
  <c r="E86" i="1"/>
  <c r="D86" i="1"/>
  <c r="C86" i="1"/>
  <c r="B86" i="1"/>
  <c r="G85" i="1"/>
  <c r="H81" i="1"/>
  <c r="F81" i="1"/>
  <c r="E81" i="1"/>
  <c r="D81" i="1"/>
  <c r="C81" i="1"/>
  <c r="H66" i="1"/>
  <c r="F66" i="1"/>
  <c r="E66" i="1"/>
  <c r="D66" i="1"/>
  <c r="C66" i="1"/>
  <c r="B66" i="1"/>
  <c r="G65" i="1"/>
  <c r="H61" i="1"/>
  <c r="F61" i="1"/>
  <c r="E61" i="1"/>
  <c r="D61" i="1"/>
  <c r="C61" i="1"/>
  <c r="B61" i="1"/>
  <c r="G60" i="1"/>
  <c r="H56" i="1"/>
  <c r="F56" i="1"/>
  <c r="E56" i="1"/>
  <c r="D56" i="1"/>
  <c r="C56" i="1"/>
  <c r="H51" i="1"/>
  <c r="F51" i="1"/>
  <c r="E51" i="1"/>
  <c r="D51" i="1"/>
  <c r="C51" i="1"/>
  <c r="B51" i="1"/>
  <c r="G50" i="1"/>
  <c r="H36" i="1"/>
  <c r="F36" i="1"/>
  <c r="E36" i="1"/>
  <c r="D36" i="1"/>
  <c r="C36" i="1"/>
  <c r="B36" i="1"/>
  <c r="G35" i="1"/>
  <c r="H31" i="1"/>
  <c r="F31" i="1"/>
  <c r="E31" i="1"/>
  <c r="D31" i="1"/>
  <c r="C31" i="1"/>
  <c r="G30" i="1"/>
  <c r="H16" i="1"/>
  <c r="F16" i="1"/>
  <c r="E16" i="1"/>
  <c r="G15" i="1"/>
  <c r="C16" i="1"/>
  <c r="B16" i="1"/>
  <c r="H11" i="1"/>
  <c r="F11" i="1"/>
  <c r="E11" i="1"/>
  <c r="D11" i="1"/>
  <c r="C11" i="1"/>
  <c r="B11" i="1"/>
  <c r="B56" i="1" l="1"/>
  <c r="G95" i="1"/>
  <c r="G80" i="1"/>
  <c r="B31" i="1"/>
  <c r="D16" i="1"/>
  <c r="G10" i="1"/>
  <c r="C76" i="1" l="1"/>
  <c r="D76" i="1"/>
  <c r="B76" i="1"/>
  <c r="B46" i="1"/>
  <c r="H76" i="1"/>
  <c r="F76" i="1"/>
  <c r="E76" i="1"/>
  <c r="G75" i="1" l="1"/>
  <c r="H46" i="1"/>
  <c r="F46" i="1"/>
  <c r="E46" i="1"/>
  <c r="D46" i="1"/>
  <c r="C46" i="1"/>
  <c r="G45" i="1"/>
  <c r="H41" i="1" l="1"/>
  <c r="F41" i="1"/>
  <c r="E41" i="1"/>
  <c r="D41" i="1"/>
  <c r="C41" i="1"/>
  <c r="G40" i="1"/>
</calcChain>
</file>

<file path=xl/sharedStrings.xml><?xml version="1.0" encoding="utf-8"?>
<sst xmlns="http://schemas.openxmlformats.org/spreadsheetml/2006/main" count="255" uniqueCount="73">
  <si>
    <t>Категории</t>
  </si>
  <si>
    <t>Цены / поставщики</t>
  </si>
  <si>
    <t>Средняя</t>
  </si>
  <si>
    <t>Начальная</t>
  </si>
  <si>
    <t>Х</t>
  </si>
  <si>
    <t>Количество ед. товара</t>
  </si>
  <si>
    <t>Модель, производитель</t>
  </si>
  <si>
    <t>Цена за ед. товара</t>
  </si>
  <si>
    <t>Итого</t>
  </si>
  <si>
    <t>Итого по поставщикам:</t>
  </si>
  <si>
    <t>Предмет муниципального контракта:</t>
  </si>
  <si>
    <t xml:space="preserve">Способ размещения заказа: </t>
  </si>
  <si>
    <t>Наименование товара, техн. характеристики</t>
  </si>
  <si>
    <t>цена, руб</t>
  </si>
  <si>
    <t>Начальная (максимальная) цена контракта:</t>
  </si>
  <si>
    <t>аукцион в электронной форме</t>
  </si>
  <si>
    <t>Метод расчета:</t>
  </si>
  <si>
    <t>Поставщик 1:</t>
  </si>
  <si>
    <t>Поставщик 2:</t>
  </si>
  <si>
    <t>Поставщик 3:</t>
  </si>
  <si>
    <t>метод сопоставимых рыночных цен (анализа рынка)                            Всего ценовых предложений</t>
  </si>
  <si>
    <t>IV. Обоснование начальной (максимальной) цены контракта</t>
  </si>
  <si>
    <t>О.В.Дергилев</t>
  </si>
  <si>
    <t>Исполнитель: Работник контрактной службы, тел. 5-00-61</t>
  </si>
  <si>
    <t>Системный блок компьютера</t>
  </si>
  <si>
    <t>Код ОКПД:
30.02.15.212</t>
  </si>
  <si>
    <t>Код ОКПД:
32.30.20.512</t>
  </si>
  <si>
    <t>Монитор</t>
  </si>
  <si>
    <t>Код ОКПД:
30.02.16.194</t>
  </si>
  <si>
    <t>Многофункциональное устройство А4</t>
  </si>
  <si>
    <t>Код ОКПД:
30.02.16.121</t>
  </si>
  <si>
    <t>поставка средств вычислительной техники</t>
  </si>
  <si>
    <t>Принтер струйный А3</t>
  </si>
  <si>
    <t>Цветной лазерный принтер А4</t>
  </si>
  <si>
    <t>Вентилятор для процессора</t>
  </si>
  <si>
    <t>Код ОКПД:
30.02.19.190</t>
  </si>
  <si>
    <t>Материнская плата LGA 1155</t>
  </si>
  <si>
    <t>Блок питания</t>
  </si>
  <si>
    <t>Источник бесперебойного питания</t>
  </si>
  <si>
    <t>Код ОКПД:
31.10.50.140</t>
  </si>
  <si>
    <t>Принтер для печати на документах</t>
  </si>
  <si>
    <t>Код ОКПД:
30.02.16.123</t>
  </si>
  <si>
    <t>Дополнительный лоток на 500 листов</t>
  </si>
  <si>
    <t>Компьютер-моноблок</t>
  </si>
  <si>
    <t>Внешний жесткий диск</t>
  </si>
  <si>
    <t>Код ОКПД:
30.02.17.121</t>
  </si>
  <si>
    <t>Лазерный принтер А4</t>
  </si>
  <si>
    <t>Код ОКПД:
30.02.16.122</t>
  </si>
  <si>
    <t>Уничтожитель бумаги</t>
  </si>
  <si>
    <t>Код ОКПД:
30.01.23.190</t>
  </si>
  <si>
    <t>Диктофон</t>
  </si>
  <si>
    <t>Код ОКПД:
32.30.32.310</t>
  </si>
  <si>
    <t xml:space="preserve">Фотопринтер Epson L1300 с СНПЧ + Набор чернил для фотопринтера Epson L1300: Epson C13T66414A black для L100 (70мл 250 стр), Epson C13T66424A cyan для L100 (70мл 250 стр), Epson C13T66434A magenta для L100 (70мл 250 стр), Epson C13T66444A yellow для L100 (70мл 250 стр) </t>
  </si>
  <si>
    <t>Цветной принтер Kyocera ECOSYS P6026cdn</t>
  </si>
  <si>
    <t>Мат плата ASUS H61M-K LGA1155 H61 2DDR3 1 x Dsub + 1 x DVI SATA 3Gb/s*4 8CH(HD) GBT LAN USB 2.0 microATX</t>
  </si>
  <si>
    <t>Вентилятор Intel Original Soc-1150/1155/1156 4pin 17-35dB Al 80W</t>
  </si>
  <si>
    <t xml:space="preserve">Блок питания Cougar SL500, 500W, 20+4P, вентилятор 12cm, EU Power cord, SATA*4, PCI-E 6P*1, PCI-E (6+2)P*1, ATX/ EPS 12V*8(4+4) </t>
  </si>
  <si>
    <t>Системный блок (i7 3770 / Gigabyte GA-H77-D3H/ 2x4Гб/ 500 Гб WD/ картридер/ HDMI/ noDVD/ InWin PE-689 500W/ Клавиатура SVEN Elegance 5700 White &lt; USB&gt; 107КЛ/ mouse + Сетевой фильтр Ippon BK252 5м (6 розеток) черный (2 шт) + Вентилятор Intel Original Soc-1150/1155/1156 4pin 17-35dB Al 80W (2 шт)</t>
  </si>
  <si>
    <t>Источник бесперебойного питания APC BX800CI-RS</t>
  </si>
  <si>
    <t>Монитор Benq 24" GL2460HM Glossy-Black TN LED 5ms 16:9 DVI HDMI M/M 12M:1 250cd + Сетевой фильтр Ippon BK252 5м (6 розеток) черный (2 шт)</t>
  </si>
  <si>
    <t>Принтер для печати на документах Olivetti PR2 Plus (базовая модель) + картридж (3 шт)</t>
  </si>
  <si>
    <t>Дополнительный лоток на 500 листов PF-530</t>
  </si>
  <si>
    <t>МФУ Kyocera M2535DN A4 дуплекс,сеть,ADF, факс</t>
  </si>
  <si>
    <t>Моноблок ASUS ET2311INTH-B004R 23" Full HD IPS/Multi Touch/Intel Core i5-4440S/6Gb/1Tb/NV GT740M 2Gb/SM-DVD/Wireless kb+ms/Hybrid DVBT/Subwoofer/Win 8.1 + Жесткий диск HDD Western Digital HDD SATA-III 500Gb, 7200 rpm</t>
  </si>
  <si>
    <t>Внешний HDD WD 1Tb My Passport Ultra [WDBJNZ0010BTT] 2.5" USB 3.0 titanium</t>
  </si>
  <si>
    <t>Принтер лазерный Kyocera ECOSYS P2135dn + Батарейка Energizer Maximum LR6/E91 FSB2 AA (2 шт.) - 18 шт + Батарейка Energizer Maximum LR03/E92 FSB4 AAA (4шт.) - 9 шт</t>
  </si>
  <si>
    <t>Шредер Fellowes PowerShred 63Cb, (секр. 3/P-3, 4х50мм,10лст.,19лтр.Уничт.скобы,пл.карты,скрепки)</t>
  </si>
  <si>
    <t>Цифровой Диктофон Olympus DM-670 8Gb Black Linear PCM</t>
  </si>
  <si>
    <t>Системный блок (i5 3570 / Gigabyte GA-H77-D3H/ 2x4Гб/ 500 Гб WD/ картридер/ HDMI/ noDVD/ InWin PE-689 500W/ Клавиатура SVEN Elegance 5700 White &lt; USB&gt; 107КЛ/ mouse</t>
  </si>
  <si>
    <t>коммерческое предложение от 29.10.2014</t>
  </si>
  <si>
    <t>коммерческое предложение от 07.08.2014 № 156</t>
  </si>
  <si>
    <t>коммерческое предложение от 29.10.2014 № 0765</t>
  </si>
  <si>
    <t>Дата составления: 04.11.2014</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</si>
</sst>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amily val="2"/>
      <charset val="204"/>
    </font>
    <font>
      <sz val="10"/>
      <name val="Times New Roman"/>
      <family val="1"/>
      <charset val="1"/>
    </font>
    <font>
      <sz val="12"/>
      <name val="Times New Roman"/>
      <family val="1"/>
      <charset val="1"/>
    </font>
    <font>
      <b/>
      <sz val="12"/>
      <name val="Times New Roman"/>
      <family val="1"/>
      <charset val="1"/>
    </font>
    <font>
      <sz val="11"/>
      <name val="Times New Roman"/>
      <family val="1"/>
      <charset val="1"/>
    </font>
    <font>
      <b/>
      <sz val="11"/>
      <name val="Times New Roman"/>
      <family val="1"/>
      <charset val="1"/>
    </font>
    <font>
      <sz val="10"/>
      <name val="Times New Roman"/>
      <family val="1"/>
      <charset val="204"/>
    </font>
    <font>
      <b/>
      <sz val="12"/>
      <color theme="9" tint="-0.499984740745262"/>
      <name val="Times New Roman"/>
      <family val="1"/>
      <charset val="204"/>
    </font>
    <font>
      <b/>
      <sz val="12"/>
      <color rgb="FF000099"/>
      <name val="Times New Roman"/>
      <family val="1"/>
      <charset val="204"/>
    </font>
    <font>
      <b/>
      <sz val="9"/>
      <color rgb="FF000099"/>
      <name val="Times New Roman"/>
      <family val="1"/>
      <charset val="204"/>
    </font>
    <font>
      <sz val="9"/>
      <color rgb="FF000099"/>
      <name val="Times New Roman"/>
      <family val="1"/>
      <charset val="204"/>
    </font>
    <font>
      <sz val="10"/>
      <color rgb="FF000099"/>
      <name val="Times New Roman"/>
      <family val="1"/>
      <charset val="204"/>
    </font>
    <font>
      <sz val="9"/>
      <name val="Times New Roman"/>
      <family val="1"/>
      <charset val="1"/>
    </font>
    <font>
      <b/>
      <sz val="11"/>
      <color rgb="FF000099"/>
      <name val="Times New Roman"/>
      <family val="1"/>
      <charset val="1"/>
    </font>
    <font>
      <sz val="8"/>
      <name val="Times New Roman"/>
      <family val="1"/>
      <charset val="1"/>
    </font>
    <font>
      <b/>
      <sz val="1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9" tint="0.59999389629810485"/>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8"/>
      </right>
      <top/>
      <bottom style="thin">
        <color indexed="8"/>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medium">
        <color indexed="64"/>
      </bottom>
      <diagonal/>
    </border>
  </borders>
  <cellStyleXfs count="1">
    <xf numFmtId="0" fontId="0" fillId="0" borderId="0"/>
  </cellStyleXfs>
  <cellXfs count="55">
    <xf numFmtId="0" fontId="0" fillId="0" borderId="0" xfId="0"/>
    <xf numFmtId="0" fontId="1" fillId="2" borderId="0" xfId="0" applyFont="1" applyFill="1"/>
    <xf numFmtId="0" fontId="4" fillId="2" borderId="12" xfId="0" applyFont="1" applyFill="1" applyBorder="1" applyAlignment="1">
      <alignment horizontal="center"/>
    </xf>
    <xf numFmtId="0" fontId="4" fillId="2" borderId="2" xfId="0" applyFont="1" applyFill="1" applyBorder="1" applyAlignment="1">
      <alignment horizontal="center"/>
    </xf>
    <xf numFmtId="0" fontId="4" fillId="2" borderId="8" xfId="0" applyFont="1" applyFill="1" applyBorder="1" applyAlignment="1">
      <alignment horizontal="center"/>
    </xf>
    <xf numFmtId="0" fontId="4" fillId="2" borderId="13" xfId="0" applyFont="1" applyFill="1" applyBorder="1" applyAlignment="1">
      <alignment horizontal="center"/>
    </xf>
    <xf numFmtId="0" fontId="4" fillId="2" borderId="15" xfId="0" applyFont="1" applyFill="1" applyBorder="1" applyAlignment="1">
      <alignment horizontal="center" vertical="center"/>
    </xf>
    <xf numFmtId="0" fontId="1" fillId="2" borderId="14" xfId="0" applyFont="1" applyFill="1" applyBorder="1" applyAlignment="1">
      <alignment vertical="top" wrapText="1"/>
    </xf>
    <xf numFmtId="0" fontId="1" fillId="2" borderId="9" xfId="0" applyFont="1" applyFill="1" applyBorder="1" applyAlignment="1">
      <alignment horizontal="center" vertical="center"/>
    </xf>
    <xf numFmtId="0" fontId="1" fillId="2" borderId="16" xfId="0" applyFont="1" applyFill="1" applyBorder="1" applyAlignment="1">
      <alignment vertical="top" wrapText="1"/>
    </xf>
    <xf numFmtId="0" fontId="1" fillId="2" borderId="10" xfId="0" applyFont="1" applyFill="1" applyBorder="1" applyAlignment="1">
      <alignment vertical="center" wrapText="1"/>
    </xf>
    <xf numFmtId="0" fontId="4" fillId="2" borderId="17" xfId="0" applyFont="1" applyFill="1" applyBorder="1" applyAlignment="1">
      <alignment horizontal="center" vertical="center"/>
    </xf>
    <xf numFmtId="4" fontId="4" fillId="2" borderId="1" xfId="0" applyNumberFormat="1" applyFont="1" applyFill="1" applyBorder="1" applyAlignment="1">
      <alignment vertical="top"/>
    </xf>
    <xf numFmtId="4" fontId="4" fillId="2" borderId="17" xfId="0" applyNumberFormat="1" applyFont="1" applyFill="1" applyBorder="1" applyAlignment="1">
      <alignment vertical="top"/>
    </xf>
    <xf numFmtId="0" fontId="1" fillId="2" borderId="18" xfId="0" applyFont="1" applyFill="1" applyBorder="1" applyAlignment="1">
      <alignment horizontal="center"/>
    </xf>
    <xf numFmtId="4" fontId="4" fillId="2" borderId="19" xfId="0" applyNumberFormat="1" applyFont="1" applyFill="1" applyBorder="1"/>
    <xf numFmtId="4" fontId="4" fillId="3" borderId="20" xfId="0" applyNumberFormat="1" applyFont="1" applyFill="1" applyBorder="1"/>
    <xf numFmtId="0" fontId="6" fillId="2" borderId="21" xfId="0" applyFont="1" applyFill="1" applyBorder="1" applyAlignment="1">
      <alignment vertical="top" wrapText="1"/>
    </xf>
    <xf numFmtId="0" fontId="1" fillId="2" borderId="11" xfId="0" applyFont="1" applyFill="1" applyBorder="1" applyAlignment="1">
      <alignment horizontal="center" vertical="top" wrapText="1"/>
    </xf>
    <xf numFmtId="0" fontId="4" fillId="2" borderId="25" xfId="0" applyFont="1" applyFill="1" applyBorder="1" applyAlignment="1">
      <alignment horizontal="center" vertical="center"/>
    </xf>
    <xf numFmtId="4" fontId="4" fillId="2" borderId="1" xfId="0" applyNumberFormat="1" applyFont="1" applyFill="1" applyBorder="1" applyAlignment="1">
      <alignment vertical="top" wrapText="1"/>
    </xf>
    <xf numFmtId="0" fontId="11" fillId="2" borderId="0" xfId="0" applyFont="1" applyFill="1"/>
    <xf numFmtId="0" fontId="4" fillId="2" borderId="0" xfId="0" applyFont="1" applyFill="1" applyAlignment="1"/>
    <xf numFmtId="0" fontId="4" fillId="2" borderId="0" xfId="0" applyFont="1" applyFill="1" applyAlignment="1">
      <alignment horizontal="right"/>
    </xf>
    <xf numFmtId="4" fontId="5" fillId="2" borderId="0" xfId="0" applyNumberFormat="1" applyFont="1" applyFill="1"/>
    <xf numFmtId="0" fontId="4" fillId="2" borderId="0" xfId="0" applyFont="1" applyFill="1"/>
    <xf numFmtId="3" fontId="1" fillId="2" borderId="0" xfId="0" applyNumberFormat="1" applyFont="1" applyFill="1" applyAlignment="1">
      <alignment horizontal="center"/>
    </xf>
    <xf numFmtId="0" fontId="4" fillId="2" borderId="26" xfId="0" applyFont="1" applyFill="1" applyBorder="1" applyAlignment="1">
      <alignment horizontal="center"/>
    </xf>
    <xf numFmtId="0" fontId="4" fillId="2" borderId="9" xfId="0" applyFont="1" applyFill="1" applyBorder="1" applyAlignment="1">
      <alignment horizontal="center"/>
    </xf>
    <xf numFmtId="0" fontId="4" fillId="2" borderId="27" xfId="0" applyFont="1" applyFill="1" applyBorder="1" applyAlignment="1">
      <alignment horizontal="center"/>
    </xf>
    <xf numFmtId="0" fontId="2" fillId="2" borderId="28" xfId="0" applyFont="1" applyFill="1" applyBorder="1" applyAlignment="1">
      <alignment vertical="top"/>
    </xf>
    <xf numFmtId="0" fontId="7" fillId="2" borderId="28" xfId="0" applyFont="1" applyFill="1" applyBorder="1" applyAlignment="1">
      <alignment horizontal="center"/>
    </xf>
    <xf numFmtId="0" fontId="2" fillId="2" borderId="2" xfId="0" applyFont="1" applyFill="1" applyBorder="1" applyAlignment="1">
      <alignment wrapText="1"/>
    </xf>
    <xf numFmtId="0" fontId="9" fillId="2" borderId="29"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 fillId="2" borderId="0" xfId="0" applyFont="1" applyFill="1" applyAlignment="1"/>
    <xf numFmtId="0" fontId="4" fillId="0" borderId="0" xfId="0" applyFont="1" applyAlignment="1">
      <alignment horizontal="right"/>
    </xf>
    <xf numFmtId="4" fontId="13" fillId="2" borderId="0" xfId="0" applyNumberFormat="1" applyFont="1" applyFill="1" applyAlignment="1">
      <alignment horizontal="right"/>
    </xf>
    <xf numFmtId="4" fontId="15" fillId="2" borderId="2" xfId="0" applyNumberFormat="1" applyFont="1" applyFill="1" applyBorder="1" applyAlignment="1">
      <alignment vertical="top" wrapText="1"/>
    </xf>
    <xf numFmtId="0" fontId="14" fillId="2" borderId="3"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4" xfId="0" applyFont="1" applyFill="1" applyBorder="1" applyAlignment="1">
      <alignment horizontal="left" vertical="top" wrapText="1"/>
    </xf>
    <xf numFmtId="0" fontId="1" fillId="4" borderId="22" xfId="0" applyFont="1" applyFill="1" applyBorder="1" applyAlignment="1">
      <alignment horizontal="left" vertical="top" wrapText="1"/>
    </xf>
    <xf numFmtId="0" fontId="1" fillId="4" borderId="23"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2" fillId="2" borderId="3"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4" xfId="0" applyFont="1" applyFill="1" applyBorder="1" applyAlignment="1">
      <alignment horizontal="left" vertical="top" wrapText="1"/>
    </xf>
    <xf numFmtId="0" fontId="2" fillId="2" borderId="28" xfId="0" applyFont="1" applyFill="1" applyBorder="1" applyAlignment="1">
      <alignment horizontal="left" wrapText="1"/>
    </xf>
    <xf numFmtId="0" fontId="3" fillId="2" borderId="0" xfId="0" applyFont="1" applyFill="1" applyBorder="1" applyAlignment="1">
      <alignment horizontal="center" wrapText="1"/>
    </xf>
    <xf numFmtId="0" fontId="2" fillId="2" borderId="2" xfId="0" applyFont="1" applyFill="1" applyBorder="1" applyAlignment="1">
      <alignment horizontal="left" wrapText="1"/>
    </xf>
    <xf numFmtId="0" fontId="8" fillId="2" borderId="2" xfId="0" applyFont="1" applyFill="1" applyBorder="1" applyAlignment="1">
      <alignment horizontal="left" vertical="top" wrapText="1"/>
    </xf>
    <xf numFmtId="0" fontId="4" fillId="2" borderId="8"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tabSelected="1" zoomScale="160" zoomScaleNormal="160" zoomScaleSheetLayoutView="100" workbookViewId="0">
      <pane xSplit="1" ySplit="1" topLeftCell="B98" activePane="bottomRight" state="frozen"/>
      <selection pane="topRight" activeCell="B1" sqref="B1"/>
      <selection pane="bottomLeft" activeCell="A107" sqref="A107"/>
      <selection pane="bottomRight" activeCell="H114" sqref="H114"/>
    </sheetView>
  </sheetViews>
  <sheetFormatPr defaultColWidth="11.5703125" defaultRowHeight="12.75" x14ac:dyDescent="0.2"/>
  <cols>
    <col min="1" max="1" width="20" style="1" customWidth="1"/>
    <col min="2" max="6" width="10.7109375" style="1" customWidth="1"/>
    <col min="7" max="7" width="11" style="1" customWidth="1"/>
    <col min="8" max="8" width="11.5703125" style="1" customWidth="1"/>
    <col min="9" max="12" width="11.5703125" style="26"/>
    <col min="13" max="16384" width="11.5703125" style="1"/>
  </cols>
  <sheetData>
    <row r="1" spans="1:12" ht="15.75" x14ac:dyDescent="0.25">
      <c r="A1" s="51" t="s">
        <v>21</v>
      </c>
      <c r="B1" s="51"/>
      <c r="C1" s="51"/>
      <c r="D1" s="51"/>
      <c r="E1" s="51"/>
      <c r="F1" s="51"/>
      <c r="G1" s="51"/>
      <c r="H1" s="51"/>
      <c r="I1" s="1"/>
      <c r="J1" s="1"/>
      <c r="K1" s="1"/>
      <c r="L1" s="1"/>
    </row>
    <row r="2" spans="1:12" ht="31.5" x14ac:dyDescent="0.25">
      <c r="A2" s="32" t="s">
        <v>11</v>
      </c>
      <c r="B2" s="52" t="s">
        <v>15</v>
      </c>
      <c r="C2" s="52"/>
      <c r="D2" s="52"/>
      <c r="E2" s="52"/>
      <c r="F2" s="52"/>
      <c r="G2" s="52"/>
      <c r="H2" s="52"/>
      <c r="I2" s="1"/>
      <c r="J2" s="1"/>
      <c r="K2" s="1"/>
      <c r="L2" s="1"/>
    </row>
    <row r="3" spans="1:12" ht="47.25" x14ac:dyDescent="0.25">
      <c r="A3" s="32" t="s">
        <v>10</v>
      </c>
      <c r="B3" s="53" t="s">
        <v>31</v>
      </c>
      <c r="C3" s="53"/>
      <c r="D3" s="53"/>
      <c r="E3" s="53"/>
      <c r="F3" s="53"/>
      <c r="G3" s="53"/>
      <c r="H3" s="53"/>
      <c r="I3" s="1"/>
      <c r="J3" s="1"/>
      <c r="K3" s="1"/>
      <c r="L3" s="1"/>
    </row>
    <row r="4" spans="1:12" ht="31.5" customHeight="1" x14ac:dyDescent="0.25">
      <c r="A4" s="30" t="s">
        <v>16</v>
      </c>
      <c r="B4" s="50" t="s">
        <v>20</v>
      </c>
      <c r="C4" s="50"/>
      <c r="D4" s="50"/>
      <c r="E4" s="50"/>
      <c r="F4" s="50"/>
      <c r="G4" s="50"/>
      <c r="H4" s="31">
        <v>3</v>
      </c>
      <c r="I4" s="1"/>
      <c r="J4" s="1"/>
      <c r="K4" s="1"/>
      <c r="L4" s="1"/>
    </row>
    <row r="5" spans="1:12" ht="15" x14ac:dyDescent="0.25">
      <c r="A5" s="27" t="s">
        <v>0</v>
      </c>
      <c r="B5" s="54" t="s">
        <v>1</v>
      </c>
      <c r="C5" s="54"/>
      <c r="D5" s="54"/>
      <c r="E5" s="54"/>
      <c r="F5" s="54"/>
      <c r="G5" s="28" t="s">
        <v>2</v>
      </c>
      <c r="H5" s="29" t="s">
        <v>3</v>
      </c>
      <c r="I5" s="1"/>
      <c r="J5" s="1"/>
      <c r="K5" s="1"/>
      <c r="L5" s="1"/>
    </row>
    <row r="6" spans="1:12" ht="15.75" thickBot="1" x14ac:dyDescent="0.3">
      <c r="A6" s="2"/>
      <c r="B6" s="3">
        <v>1</v>
      </c>
      <c r="C6" s="3">
        <v>2</v>
      </c>
      <c r="D6" s="3">
        <v>3</v>
      </c>
      <c r="E6" s="3">
        <v>4</v>
      </c>
      <c r="F6" s="3">
        <v>5</v>
      </c>
      <c r="G6" s="4" t="s">
        <v>13</v>
      </c>
      <c r="H6" s="5" t="s">
        <v>13</v>
      </c>
      <c r="I6" s="1"/>
      <c r="J6" s="1"/>
      <c r="K6" s="1"/>
      <c r="L6" s="1"/>
    </row>
    <row r="7" spans="1:12" ht="27" customHeight="1" x14ac:dyDescent="0.2">
      <c r="A7" s="17" t="s">
        <v>12</v>
      </c>
      <c r="B7" s="42" t="s">
        <v>32</v>
      </c>
      <c r="C7" s="43"/>
      <c r="D7" s="43"/>
      <c r="E7" s="43"/>
      <c r="F7" s="44"/>
      <c r="G7" s="18" t="s">
        <v>30</v>
      </c>
      <c r="H7" s="19" t="s">
        <v>4</v>
      </c>
      <c r="I7" s="1"/>
      <c r="J7" s="1"/>
      <c r="K7" s="1"/>
      <c r="L7" s="1"/>
    </row>
    <row r="8" spans="1:12" ht="15" x14ac:dyDescent="0.2">
      <c r="A8" s="7" t="s">
        <v>5</v>
      </c>
      <c r="B8" s="45">
        <v>1</v>
      </c>
      <c r="C8" s="46"/>
      <c r="D8" s="46"/>
      <c r="E8" s="46"/>
      <c r="F8" s="46"/>
      <c r="G8" s="8"/>
      <c r="H8" s="6" t="s">
        <v>4</v>
      </c>
      <c r="I8" s="1"/>
      <c r="J8" s="1"/>
      <c r="K8" s="1"/>
      <c r="L8" s="1"/>
    </row>
    <row r="9" spans="1:12" ht="63" customHeight="1" x14ac:dyDescent="0.2">
      <c r="A9" s="9" t="s">
        <v>6</v>
      </c>
      <c r="B9" s="47" t="s">
        <v>52</v>
      </c>
      <c r="C9" s="48"/>
      <c r="D9" s="48"/>
      <c r="E9" s="48"/>
      <c r="F9" s="49"/>
      <c r="G9" s="10"/>
      <c r="H9" s="11" t="s">
        <v>4</v>
      </c>
      <c r="I9" s="1"/>
      <c r="J9" s="1"/>
      <c r="K9" s="1"/>
      <c r="L9" s="1"/>
    </row>
    <row r="10" spans="1:12" ht="15" x14ac:dyDescent="0.2">
      <c r="A10" s="7" t="s">
        <v>7</v>
      </c>
      <c r="B10" s="20">
        <f>27783+1462</f>
        <v>29245</v>
      </c>
      <c r="C10" s="20">
        <f>28847.79+1518.03</f>
        <v>30365.82</v>
      </c>
      <c r="D10" s="20">
        <f>28477.58+1498.55</f>
        <v>29976.13</v>
      </c>
      <c r="E10" s="20"/>
      <c r="F10" s="20"/>
      <c r="G10" s="12">
        <f>SUM(B10:F10)/$H$4</f>
        <v>29862.316666666666</v>
      </c>
      <c r="H10" s="13">
        <v>29862</v>
      </c>
      <c r="I10" s="1"/>
      <c r="J10" s="1"/>
      <c r="K10" s="1"/>
      <c r="L10" s="1"/>
    </row>
    <row r="11" spans="1:12" ht="15.75" thickBot="1" x14ac:dyDescent="0.3">
      <c r="A11" s="14" t="s">
        <v>8</v>
      </c>
      <c r="B11" s="15">
        <f>B10*$B8</f>
        <v>29245</v>
      </c>
      <c r="C11" s="15">
        <f>C10*$B8</f>
        <v>30365.82</v>
      </c>
      <c r="D11" s="15">
        <f>D10*$B8</f>
        <v>29976.13</v>
      </c>
      <c r="E11" s="15">
        <f>E10*$B8</f>
        <v>0</v>
      </c>
      <c r="F11" s="15">
        <f>F10*$B8</f>
        <v>0</v>
      </c>
      <c r="G11" s="15"/>
      <c r="H11" s="16">
        <f>H10*$B8</f>
        <v>29862</v>
      </c>
      <c r="I11" s="1"/>
      <c r="J11" s="1"/>
      <c r="K11" s="1"/>
      <c r="L11" s="1"/>
    </row>
    <row r="12" spans="1:12" ht="27" customHeight="1" x14ac:dyDescent="0.2">
      <c r="A12" s="17" t="s">
        <v>12</v>
      </c>
      <c r="B12" s="42" t="s">
        <v>33</v>
      </c>
      <c r="C12" s="43"/>
      <c r="D12" s="43"/>
      <c r="E12" s="43"/>
      <c r="F12" s="44"/>
      <c r="G12" s="18" t="s">
        <v>28</v>
      </c>
      <c r="H12" s="19" t="s">
        <v>4</v>
      </c>
      <c r="I12" s="1"/>
      <c r="J12" s="1"/>
      <c r="K12" s="1"/>
      <c r="L12" s="1"/>
    </row>
    <row r="13" spans="1:12" ht="15" x14ac:dyDescent="0.2">
      <c r="A13" s="7" t="s">
        <v>5</v>
      </c>
      <c r="B13" s="45">
        <v>1</v>
      </c>
      <c r="C13" s="46"/>
      <c r="D13" s="46"/>
      <c r="E13" s="46"/>
      <c r="F13" s="46"/>
      <c r="G13" s="8"/>
      <c r="H13" s="6" t="s">
        <v>4</v>
      </c>
      <c r="I13" s="1"/>
      <c r="J13" s="1"/>
      <c r="K13" s="1"/>
      <c r="L13" s="1"/>
    </row>
    <row r="14" spans="1:12" ht="12.75" customHeight="1" x14ac:dyDescent="0.2">
      <c r="A14" s="9" t="s">
        <v>6</v>
      </c>
      <c r="B14" s="47" t="s">
        <v>53</v>
      </c>
      <c r="C14" s="48"/>
      <c r="D14" s="48"/>
      <c r="E14" s="48"/>
      <c r="F14" s="49"/>
      <c r="G14" s="10"/>
      <c r="H14" s="11" t="s">
        <v>4</v>
      </c>
      <c r="I14" s="1"/>
      <c r="J14" s="1"/>
      <c r="K14" s="1"/>
      <c r="L14" s="1"/>
    </row>
    <row r="15" spans="1:12" ht="15" x14ac:dyDescent="0.2">
      <c r="A15" s="7" t="s">
        <v>7</v>
      </c>
      <c r="B15" s="20">
        <v>17206</v>
      </c>
      <c r="C15" s="20">
        <v>17865.419999999998</v>
      </c>
      <c r="D15" s="20">
        <v>17636.150000000001</v>
      </c>
      <c r="E15" s="20"/>
      <c r="F15" s="20"/>
      <c r="G15" s="12">
        <f>SUM(B15:F15)/$H$4</f>
        <v>17569.189999999999</v>
      </c>
      <c r="H15" s="13">
        <v>17569</v>
      </c>
      <c r="I15" s="1"/>
      <c r="J15" s="1"/>
      <c r="K15" s="1"/>
      <c r="L15" s="1"/>
    </row>
    <row r="16" spans="1:12" ht="15.75" thickBot="1" x14ac:dyDescent="0.3">
      <c r="A16" s="14" t="s">
        <v>8</v>
      </c>
      <c r="B16" s="15">
        <f>B15*$B13</f>
        <v>17206</v>
      </c>
      <c r="C16" s="15">
        <f>C15*$B13</f>
        <v>17865.419999999998</v>
      </c>
      <c r="D16" s="15">
        <f>D15*$B13</f>
        <v>17636.150000000001</v>
      </c>
      <c r="E16" s="15">
        <f>E15*$B13</f>
        <v>0</v>
      </c>
      <c r="F16" s="15">
        <f>F15*$B13</f>
        <v>0</v>
      </c>
      <c r="G16" s="15"/>
      <c r="H16" s="16">
        <f>H15*$B13</f>
        <v>17569</v>
      </c>
      <c r="I16" s="1"/>
      <c r="J16" s="1"/>
      <c r="K16" s="1"/>
      <c r="L16" s="1"/>
    </row>
    <row r="17" spans="1:12" ht="27" customHeight="1" x14ac:dyDescent="0.2">
      <c r="A17" s="17" t="s">
        <v>12</v>
      </c>
      <c r="B17" s="42" t="s">
        <v>27</v>
      </c>
      <c r="C17" s="43"/>
      <c r="D17" s="43"/>
      <c r="E17" s="43"/>
      <c r="F17" s="44"/>
      <c r="G17" s="18" t="s">
        <v>26</v>
      </c>
      <c r="H17" s="19" t="s">
        <v>4</v>
      </c>
      <c r="I17" s="1"/>
      <c r="J17" s="1"/>
      <c r="K17" s="1"/>
      <c r="L17" s="1"/>
    </row>
    <row r="18" spans="1:12" ht="15" x14ac:dyDescent="0.2">
      <c r="A18" s="7" t="s">
        <v>5</v>
      </c>
      <c r="B18" s="45">
        <v>1</v>
      </c>
      <c r="C18" s="46"/>
      <c r="D18" s="46"/>
      <c r="E18" s="46"/>
      <c r="F18" s="46"/>
      <c r="G18" s="8"/>
      <c r="H18" s="6" t="s">
        <v>4</v>
      </c>
      <c r="I18" s="1"/>
      <c r="J18" s="1"/>
      <c r="K18" s="1"/>
      <c r="L18" s="1"/>
    </row>
    <row r="19" spans="1:12" ht="36.75" customHeight="1" x14ac:dyDescent="0.2">
      <c r="A19" s="9" t="s">
        <v>6</v>
      </c>
      <c r="B19" s="47" t="s">
        <v>59</v>
      </c>
      <c r="C19" s="48"/>
      <c r="D19" s="48"/>
      <c r="E19" s="48"/>
      <c r="F19" s="49"/>
      <c r="G19" s="10"/>
      <c r="H19" s="11" t="s">
        <v>4</v>
      </c>
      <c r="I19" s="1"/>
      <c r="J19" s="1"/>
      <c r="K19" s="1"/>
      <c r="L19" s="1"/>
    </row>
    <row r="20" spans="1:12" ht="15" x14ac:dyDescent="0.2">
      <c r="A20" s="7" t="s">
        <v>7</v>
      </c>
      <c r="B20" s="20">
        <f>8335+2*297</f>
        <v>8929</v>
      </c>
      <c r="C20" s="20">
        <f>8654.44+2*308.39</f>
        <v>9271.2200000000012</v>
      </c>
      <c r="D20" s="20">
        <f>8543.38+2*304.43</f>
        <v>9152.24</v>
      </c>
      <c r="E20" s="20"/>
      <c r="F20" s="20"/>
      <c r="G20" s="12">
        <f>SUM(B20:F20)/$H$4</f>
        <v>9117.4866666666658</v>
      </c>
      <c r="H20" s="13">
        <v>9117</v>
      </c>
      <c r="I20" s="1"/>
      <c r="J20" s="1"/>
      <c r="K20" s="1"/>
      <c r="L20" s="1"/>
    </row>
    <row r="21" spans="1:12" ht="15.75" thickBot="1" x14ac:dyDescent="0.3">
      <c r="A21" s="14" t="s">
        <v>8</v>
      </c>
      <c r="B21" s="15">
        <f>B20*$B18</f>
        <v>8929</v>
      </c>
      <c r="C21" s="15">
        <f>C20*$B18</f>
        <v>9271.2200000000012</v>
      </c>
      <c r="D21" s="15">
        <f>D20*$B18</f>
        <v>9152.24</v>
      </c>
      <c r="E21" s="15">
        <f>E20*$B18</f>
        <v>0</v>
      </c>
      <c r="F21" s="15">
        <f>F20*$B18</f>
        <v>0</v>
      </c>
      <c r="G21" s="15"/>
      <c r="H21" s="16">
        <f>H20*$B18</f>
        <v>9117</v>
      </c>
      <c r="I21" s="1"/>
      <c r="J21" s="1"/>
      <c r="K21" s="1"/>
      <c r="L21" s="1"/>
    </row>
    <row r="22" spans="1:12" ht="27" customHeight="1" x14ac:dyDescent="0.2">
      <c r="A22" s="17" t="s">
        <v>12</v>
      </c>
      <c r="B22" s="42" t="s">
        <v>34</v>
      </c>
      <c r="C22" s="43"/>
      <c r="D22" s="43"/>
      <c r="E22" s="43"/>
      <c r="F22" s="44"/>
      <c r="G22" s="18" t="s">
        <v>35</v>
      </c>
      <c r="H22" s="19" t="s">
        <v>4</v>
      </c>
      <c r="I22" s="1"/>
      <c r="J22" s="1"/>
      <c r="K22" s="1"/>
      <c r="L22" s="1"/>
    </row>
    <row r="23" spans="1:12" ht="15" x14ac:dyDescent="0.2">
      <c r="A23" s="7" t="s">
        <v>5</v>
      </c>
      <c r="B23" s="45">
        <v>9</v>
      </c>
      <c r="C23" s="46"/>
      <c r="D23" s="46"/>
      <c r="E23" s="46"/>
      <c r="F23" s="46"/>
      <c r="G23" s="8"/>
      <c r="H23" s="6" t="s">
        <v>4</v>
      </c>
      <c r="I23" s="1"/>
      <c r="J23" s="1"/>
      <c r="K23" s="1"/>
      <c r="L23" s="1"/>
    </row>
    <row r="24" spans="1:12" ht="12.75" customHeight="1" x14ac:dyDescent="0.2">
      <c r="A24" s="9" t="s">
        <v>6</v>
      </c>
      <c r="B24" s="47" t="s">
        <v>55</v>
      </c>
      <c r="C24" s="48"/>
      <c r="D24" s="48"/>
      <c r="E24" s="48"/>
      <c r="F24" s="49"/>
      <c r="G24" s="10"/>
      <c r="H24" s="11" t="s">
        <v>4</v>
      </c>
      <c r="I24" s="1"/>
      <c r="J24" s="1"/>
      <c r="K24" s="1"/>
      <c r="L24" s="1"/>
    </row>
    <row r="25" spans="1:12" ht="15" x14ac:dyDescent="0.2">
      <c r="A25" s="7" t="s">
        <v>7</v>
      </c>
      <c r="B25" s="20">
        <v>390</v>
      </c>
      <c r="C25" s="20">
        <v>404.95</v>
      </c>
      <c r="D25" s="20">
        <v>399.75</v>
      </c>
      <c r="E25" s="20"/>
      <c r="F25" s="20"/>
      <c r="G25" s="12">
        <f>SUM(B25:F25)/$H$4</f>
        <v>398.23333333333335</v>
      </c>
      <c r="H25" s="13">
        <v>398</v>
      </c>
      <c r="I25" s="1"/>
      <c r="J25" s="1"/>
      <c r="K25" s="1"/>
      <c r="L25" s="1"/>
    </row>
    <row r="26" spans="1:12" ht="15.75" thickBot="1" x14ac:dyDescent="0.3">
      <c r="A26" s="14" t="s">
        <v>8</v>
      </c>
      <c r="B26" s="15">
        <f>B25*$B23</f>
        <v>3510</v>
      </c>
      <c r="C26" s="15">
        <f>C25*$B23</f>
        <v>3644.5499999999997</v>
      </c>
      <c r="D26" s="15">
        <f>D25*$B23</f>
        <v>3597.75</v>
      </c>
      <c r="E26" s="15">
        <f>E25*$B23</f>
        <v>0</v>
      </c>
      <c r="F26" s="15">
        <f>F25*$B23</f>
        <v>0</v>
      </c>
      <c r="G26" s="15"/>
      <c r="H26" s="16">
        <f>H25*$B23</f>
        <v>3582</v>
      </c>
      <c r="I26" s="1"/>
      <c r="J26" s="1"/>
      <c r="K26" s="1"/>
      <c r="L26" s="1"/>
    </row>
    <row r="27" spans="1:12" ht="27" customHeight="1" x14ac:dyDescent="0.2">
      <c r="A27" s="17" t="s">
        <v>12</v>
      </c>
      <c r="B27" s="42" t="s">
        <v>36</v>
      </c>
      <c r="C27" s="43"/>
      <c r="D27" s="43"/>
      <c r="E27" s="43"/>
      <c r="F27" s="44"/>
      <c r="G27" s="18" t="s">
        <v>35</v>
      </c>
      <c r="H27" s="19" t="s">
        <v>4</v>
      </c>
      <c r="I27" s="1"/>
      <c r="J27" s="1"/>
      <c r="K27" s="1"/>
      <c r="L27" s="1"/>
    </row>
    <row r="28" spans="1:12" ht="15" x14ac:dyDescent="0.2">
      <c r="A28" s="7" t="s">
        <v>5</v>
      </c>
      <c r="B28" s="45">
        <v>6</v>
      </c>
      <c r="C28" s="46"/>
      <c r="D28" s="46"/>
      <c r="E28" s="46"/>
      <c r="F28" s="46"/>
      <c r="G28" s="8"/>
      <c r="H28" s="6" t="s">
        <v>4</v>
      </c>
      <c r="I28" s="1"/>
      <c r="J28" s="1"/>
      <c r="K28" s="1"/>
      <c r="L28" s="1"/>
    </row>
    <row r="29" spans="1:12" ht="24.75" customHeight="1" x14ac:dyDescent="0.2">
      <c r="A29" s="9" t="s">
        <v>6</v>
      </c>
      <c r="B29" s="47" t="s">
        <v>54</v>
      </c>
      <c r="C29" s="48"/>
      <c r="D29" s="48"/>
      <c r="E29" s="48"/>
      <c r="F29" s="49"/>
      <c r="G29" s="10"/>
      <c r="H29" s="11" t="s">
        <v>4</v>
      </c>
      <c r="I29" s="1"/>
      <c r="J29" s="1"/>
      <c r="K29" s="1"/>
      <c r="L29" s="1"/>
    </row>
    <row r="30" spans="1:12" ht="15" x14ac:dyDescent="0.2">
      <c r="A30" s="7" t="s">
        <v>7</v>
      </c>
      <c r="B30" s="20">
        <v>1950</v>
      </c>
      <c r="C30" s="20">
        <v>2024.73</v>
      </c>
      <c r="D30" s="20">
        <v>1998.75</v>
      </c>
      <c r="E30" s="20"/>
      <c r="F30" s="20"/>
      <c r="G30" s="12">
        <f>SUM(B30:F30)/$H$4</f>
        <v>1991.1599999999999</v>
      </c>
      <c r="H30" s="13">
        <v>1991</v>
      </c>
      <c r="I30" s="1"/>
      <c r="J30" s="1"/>
      <c r="K30" s="1"/>
      <c r="L30" s="1"/>
    </row>
    <row r="31" spans="1:12" ht="15.75" thickBot="1" x14ac:dyDescent="0.3">
      <c r="A31" s="14" t="s">
        <v>8</v>
      </c>
      <c r="B31" s="15">
        <f>B30*$B28</f>
        <v>11700</v>
      </c>
      <c r="C31" s="15">
        <f>C30*$B28</f>
        <v>12148.380000000001</v>
      </c>
      <c r="D31" s="15">
        <f>D30*$B28</f>
        <v>11992.5</v>
      </c>
      <c r="E31" s="15">
        <f>E30*$B28</f>
        <v>0</v>
      </c>
      <c r="F31" s="15">
        <f>F30*$B28</f>
        <v>0</v>
      </c>
      <c r="G31" s="15"/>
      <c r="H31" s="16">
        <f>H30*$B28</f>
        <v>11946</v>
      </c>
      <c r="I31" s="1"/>
      <c r="J31" s="1"/>
      <c r="K31" s="1"/>
      <c r="L31" s="1"/>
    </row>
    <row r="32" spans="1:12" ht="27" customHeight="1" x14ac:dyDescent="0.2">
      <c r="A32" s="17" t="s">
        <v>12</v>
      </c>
      <c r="B32" s="42" t="s">
        <v>37</v>
      </c>
      <c r="C32" s="43"/>
      <c r="D32" s="43"/>
      <c r="E32" s="43"/>
      <c r="F32" s="44"/>
      <c r="G32" s="18" t="s">
        <v>35</v>
      </c>
      <c r="H32" s="19" t="s">
        <v>4</v>
      </c>
      <c r="I32" s="1"/>
      <c r="J32" s="1"/>
      <c r="K32" s="1"/>
      <c r="L32" s="1"/>
    </row>
    <row r="33" spans="1:12" ht="15" x14ac:dyDescent="0.2">
      <c r="A33" s="7" t="s">
        <v>5</v>
      </c>
      <c r="B33" s="45">
        <v>7</v>
      </c>
      <c r="C33" s="46"/>
      <c r="D33" s="46"/>
      <c r="E33" s="46"/>
      <c r="F33" s="46"/>
      <c r="G33" s="8"/>
      <c r="H33" s="6" t="s">
        <v>4</v>
      </c>
      <c r="I33" s="1"/>
      <c r="J33" s="1"/>
      <c r="K33" s="1"/>
      <c r="L33" s="1"/>
    </row>
    <row r="34" spans="1:12" ht="25.5" customHeight="1" x14ac:dyDescent="0.2">
      <c r="A34" s="9" t="s">
        <v>6</v>
      </c>
      <c r="B34" s="47" t="s">
        <v>56</v>
      </c>
      <c r="C34" s="48"/>
      <c r="D34" s="48"/>
      <c r="E34" s="48"/>
      <c r="F34" s="49"/>
      <c r="G34" s="10"/>
      <c r="H34" s="11" t="s">
        <v>4</v>
      </c>
      <c r="I34" s="1"/>
      <c r="J34" s="1"/>
      <c r="K34" s="1"/>
      <c r="L34" s="1"/>
    </row>
    <row r="35" spans="1:12" ht="15" x14ac:dyDescent="0.2">
      <c r="A35" s="7" t="s">
        <v>7</v>
      </c>
      <c r="B35" s="20">
        <v>2047</v>
      </c>
      <c r="C35" s="20">
        <v>2125.46</v>
      </c>
      <c r="D35" s="20">
        <v>2098.1799999999998</v>
      </c>
      <c r="E35" s="20"/>
      <c r="F35" s="20"/>
      <c r="G35" s="12">
        <f>SUM(B35:F35)/$H$4</f>
        <v>2090.2133333333331</v>
      </c>
      <c r="H35" s="13">
        <v>2090</v>
      </c>
      <c r="I35" s="1"/>
      <c r="J35" s="1"/>
      <c r="K35" s="1"/>
      <c r="L35" s="1"/>
    </row>
    <row r="36" spans="1:12" ht="15.75" thickBot="1" x14ac:dyDescent="0.3">
      <c r="A36" s="14" t="s">
        <v>8</v>
      </c>
      <c r="B36" s="15">
        <f>B35*$B33</f>
        <v>14329</v>
      </c>
      <c r="C36" s="15">
        <f>C35*$B33</f>
        <v>14878.220000000001</v>
      </c>
      <c r="D36" s="15">
        <f>D35*$B33</f>
        <v>14687.259999999998</v>
      </c>
      <c r="E36" s="15">
        <f>E35*$B33</f>
        <v>0</v>
      </c>
      <c r="F36" s="15">
        <f>F35*$B33</f>
        <v>0</v>
      </c>
      <c r="G36" s="15"/>
      <c r="H36" s="16">
        <f>H35*$B33</f>
        <v>14630</v>
      </c>
      <c r="I36" s="1"/>
      <c r="J36" s="1"/>
      <c r="K36" s="1"/>
      <c r="L36" s="1"/>
    </row>
    <row r="37" spans="1:12" ht="27" customHeight="1" x14ac:dyDescent="0.2">
      <c r="A37" s="17" t="s">
        <v>12</v>
      </c>
      <c r="B37" s="42" t="s">
        <v>24</v>
      </c>
      <c r="C37" s="43"/>
      <c r="D37" s="43"/>
      <c r="E37" s="43"/>
      <c r="F37" s="44"/>
      <c r="G37" s="18" t="s">
        <v>25</v>
      </c>
      <c r="H37" s="19" t="s">
        <v>4</v>
      </c>
      <c r="I37" s="1"/>
      <c r="J37" s="1"/>
      <c r="K37" s="1"/>
      <c r="L37" s="1"/>
    </row>
    <row r="38" spans="1:12" ht="15" x14ac:dyDescent="0.2">
      <c r="A38" s="7" t="s">
        <v>5</v>
      </c>
      <c r="B38" s="45">
        <v>1</v>
      </c>
      <c r="C38" s="46"/>
      <c r="D38" s="46"/>
      <c r="E38" s="46"/>
      <c r="F38" s="46"/>
      <c r="G38" s="8"/>
      <c r="H38" s="6" t="s">
        <v>4</v>
      </c>
      <c r="I38" s="1"/>
      <c r="J38" s="1"/>
      <c r="K38" s="1"/>
      <c r="L38" s="1"/>
    </row>
    <row r="39" spans="1:12" ht="46.5" customHeight="1" x14ac:dyDescent="0.2">
      <c r="A39" s="9" t="s">
        <v>6</v>
      </c>
      <c r="B39" s="39" t="s">
        <v>57</v>
      </c>
      <c r="C39" s="40"/>
      <c r="D39" s="40"/>
      <c r="E39" s="40"/>
      <c r="F39" s="41"/>
      <c r="G39" s="10"/>
      <c r="H39" s="11" t="s">
        <v>4</v>
      </c>
      <c r="I39" s="1"/>
      <c r="J39" s="1"/>
      <c r="K39" s="1"/>
      <c r="L39" s="1"/>
    </row>
    <row r="40" spans="1:12" ht="15" x14ac:dyDescent="0.2">
      <c r="A40" s="7" t="s">
        <v>7</v>
      </c>
      <c r="B40" s="20">
        <f>31909+2*(390+297)</f>
        <v>33283</v>
      </c>
      <c r="C40" s="20">
        <f>33131.92+2*(308.39+404.95)</f>
        <v>34558.6</v>
      </c>
      <c r="D40" s="20">
        <f>32706.73+2*(399.75+304.43)</f>
        <v>34115.089999999997</v>
      </c>
      <c r="E40" s="20"/>
      <c r="F40" s="20"/>
      <c r="G40" s="12">
        <f>SUM(B40:F40)/$H$4</f>
        <v>33985.563333333332</v>
      </c>
      <c r="H40" s="13">
        <v>33986</v>
      </c>
      <c r="I40" s="1"/>
      <c r="J40" s="1"/>
      <c r="K40" s="1"/>
      <c r="L40" s="1"/>
    </row>
    <row r="41" spans="1:12" ht="15.75" thickBot="1" x14ac:dyDescent="0.3">
      <c r="A41" s="14" t="s">
        <v>8</v>
      </c>
      <c r="B41" s="15">
        <f>B40*$B38</f>
        <v>33283</v>
      </c>
      <c r="C41" s="15">
        <f>C40*$B38</f>
        <v>34558.6</v>
      </c>
      <c r="D41" s="15">
        <f>D40*$B38</f>
        <v>34115.089999999997</v>
      </c>
      <c r="E41" s="15">
        <f>E40*$B38</f>
        <v>0</v>
      </c>
      <c r="F41" s="15">
        <f>F40*$B38</f>
        <v>0</v>
      </c>
      <c r="G41" s="15"/>
      <c r="H41" s="16">
        <f>H40*$B38</f>
        <v>33986</v>
      </c>
      <c r="I41" s="1"/>
      <c r="J41" s="1"/>
      <c r="K41" s="1"/>
      <c r="L41" s="1"/>
    </row>
    <row r="42" spans="1:12" ht="27" customHeight="1" x14ac:dyDescent="0.2">
      <c r="A42" s="17" t="s">
        <v>12</v>
      </c>
      <c r="B42" s="42" t="s">
        <v>27</v>
      </c>
      <c r="C42" s="43"/>
      <c r="D42" s="43"/>
      <c r="E42" s="43"/>
      <c r="F42" s="44"/>
      <c r="G42" s="18" t="s">
        <v>26</v>
      </c>
      <c r="H42" s="19" t="s">
        <v>4</v>
      </c>
      <c r="I42" s="1"/>
      <c r="J42" s="1"/>
      <c r="K42" s="1"/>
      <c r="L42" s="1"/>
    </row>
    <row r="43" spans="1:12" ht="15" x14ac:dyDescent="0.2">
      <c r="A43" s="7" t="s">
        <v>5</v>
      </c>
      <c r="B43" s="45">
        <v>1</v>
      </c>
      <c r="C43" s="46"/>
      <c r="D43" s="46"/>
      <c r="E43" s="46"/>
      <c r="F43" s="46"/>
      <c r="G43" s="8"/>
      <c r="H43" s="6" t="s">
        <v>4</v>
      </c>
      <c r="I43" s="1"/>
      <c r="J43" s="1"/>
      <c r="K43" s="1"/>
      <c r="L43" s="1"/>
    </row>
    <row r="44" spans="1:12" ht="36.75" customHeight="1" x14ac:dyDescent="0.2">
      <c r="A44" s="9" t="s">
        <v>6</v>
      </c>
      <c r="B44" s="47" t="s">
        <v>59</v>
      </c>
      <c r="C44" s="48"/>
      <c r="D44" s="48"/>
      <c r="E44" s="48"/>
      <c r="F44" s="49"/>
      <c r="G44" s="10"/>
      <c r="H44" s="11" t="s">
        <v>4</v>
      </c>
      <c r="I44" s="1"/>
      <c r="J44" s="1"/>
      <c r="K44" s="1"/>
      <c r="L44" s="1"/>
    </row>
    <row r="45" spans="1:12" ht="15" x14ac:dyDescent="0.2">
      <c r="A45" s="7" t="s">
        <v>7</v>
      </c>
      <c r="B45" s="20">
        <f>8335+2*297</f>
        <v>8929</v>
      </c>
      <c r="C45" s="20">
        <f>8654.44+2*308.39</f>
        <v>9271.2200000000012</v>
      </c>
      <c r="D45" s="20">
        <f>8543.38+2*304.43</f>
        <v>9152.24</v>
      </c>
      <c r="E45" s="20"/>
      <c r="F45" s="20"/>
      <c r="G45" s="12">
        <f>SUM(B45:F45)/$H$4</f>
        <v>9117.4866666666658</v>
      </c>
      <c r="H45" s="13">
        <v>9117</v>
      </c>
      <c r="I45" s="1"/>
      <c r="J45" s="1"/>
      <c r="K45" s="1"/>
      <c r="L45" s="1"/>
    </row>
    <row r="46" spans="1:12" ht="15.75" thickBot="1" x14ac:dyDescent="0.3">
      <c r="A46" s="14" t="s">
        <v>8</v>
      </c>
      <c r="B46" s="15">
        <f>B45*$B43</f>
        <v>8929</v>
      </c>
      <c r="C46" s="15">
        <f>C45*$B43</f>
        <v>9271.2200000000012</v>
      </c>
      <c r="D46" s="15">
        <f>D45*$B43</f>
        <v>9152.24</v>
      </c>
      <c r="E46" s="15">
        <f>E45*$B43</f>
        <v>0</v>
      </c>
      <c r="F46" s="15">
        <f>F45*$B43</f>
        <v>0</v>
      </c>
      <c r="G46" s="15"/>
      <c r="H46" s="16">
        <f>H45*$B43</f>
        <v>9117</v>
      </c>
      <c r="I46" s="1"/>
      <c r="J46" s="1"/>
      <c r="K46" s="1"/>
      <c r="L46" s="1"/>
    </row>
    <row r="47" spans="1:12" ht="27" customHeight="1" x14ac:dyDescent="0.2">
      <c r="A47" s="17" t="s">
        <v>12</v>
      </c>
      <c r="B47" s="42" t="s">
        <v>38</v>
      </c>
      <c r="C47" s="43"/>
      <c r="D47" s="43"/>
      <c r="E47" s="43"/>
      <c r="F47" s="44"/>
      <c r="G47" s="18" t="s">
        <v>39</v>
      </c>
      <c r="H47" s="19" t="s">
        <v>4</v>
      </c>
      <c r="I47" s="1"/>
      <c r="J47" s="1"/>
      <c r="K47" s="1"/>
      <c r="L47" s="1"/>
    </row>
    <row r="48" spans="1:12" ht="15" x14ac:dyDescent="0.2">
      <c r="A48" s="7" t="s">
        <v>5</v>
      </c>
      <c r="B48" s="45">
        <v>3</v>
      </c>
      <c r="C48" s="46"/>
      <c r="D48" s="46"/>
      <c r="E48" s="46"/>
      <c r="F48" s="46"/>
      <c r="G48" s="8"/>
      <c r="H48" s="6" t="s">
        <v>4</v>
      </c>
      <c r="I48" s="1"/>
      <c r="J48" s="1"/>
      <c r="K48" s="1"/>
      <c r="L48" s="1"/>
    </row>
    <row r="49" spans="1:12" ht="14.25" customHeight="1" x14ac:dyDescent="0.2">
      <c r="A49" s="9" t="s">
        <v>6</v>
      </c>
      <c r="B49" s="47" t="s">
        <v>58</v>
      </c>
      <c r="C49" s="48"/>
      <c r="D49" s="48"/>
      <c r="E49" s="48"/>
      <c r="F49" s="49"/>
      <c r="G49" s="10"/>
      <c r="H49" s="11" t="s">
        <v>4</v>
      </c>
      <c r="I49" s="1"/>
      <c r="J49" s="1"/>
      <c r="K49" s="1"/>
      <c r="L49" s="1"/>
    </row>
    <row r="50" spans="1:12" ht="15" x14ac:dyDescent="0.2">
      <c r="A50" s="7" t="s">
        <v>7</v>
      </c>
      <c r="B50" s="20">
        <v>7019</v>
      </c>
      <c r="C50" s="20">
        <v>7288.01</v>
      </c>
      <c r="D50" s="20">
        <v>7194.48</v>
      </c>
      <c r="E50" s="20"/>
      <c r="F50" s="20"/>
      <c r="G50" s="12">
        <f>SUM(B50:F50)/$H$4</f>
        <v>7167.163333333333</v>
      </c>
      <c r="H50" s="13">
        <v>7167</v>
      </c>
      <c r="I50" s="1"/>
      <c r="J50" s="1"/>
      <c r="K50" s="1"/>
      <c r="L50" s="1"/>
    </row>
    <row r="51" spans="1:12" ht="15.75" thickBot="1" x14ac:dyDescent="0.3">
      <c r="A51" s="14" t="s">
        <v>8</v>
      </c>
      <c r="B51" s="15">
        <f>B50*$B48</f>
        <v>21057</v>
      </c>
      <c r="C51" s="15">
        <f>C50*$B48</f>
        <v>21864.03</v>
      </c>
      <c r="D51" s="15">
        <f>D50*$B48</f>
        <v>21583.439999999999</v>
      </c>
      <c r="E51" s="15">
        <f>E50*$B48</f>
        <v>0</v>
      </c>
      <c r="F51" s="15">
        <f>F50*$B48</f>
        <v>0</v>
      </c>
      <c r="G51" s="15"/>
      <c r="H51" s="16">
        <f>H50*$B48</f>
        <v>21501</v>
      </c>
      <c r="I51" s="1"/>
      <c r="J51" s="1"/>
      <c r="K51" s="1"/>
      <c r="L51" s="1"/>
    </row>
    <row r="52" spans="1:12" ht="27" customHeight="1" x14ac:dyDescent="0.2">
      <c r="A52" s="17" t="s">
        <v>12</v>
      </c>
      <c r="B52" s="42" t="s">
        <v>40</v>
      </c>
      <c r="C52" s="43"/>
      <c r="D52" s="43"/>
      <c r="E52" s="43"/>
      <c r="F52" s="44"/>
      <c r="G52" s="18" t="s">
        <v>41</v>
      </c>
      <c r="H52" s="19" t="s">
        <v>4</v>
      </c>
      <c r="I52" s="1"/>
      <c r="J52" s="1"/>
      <c r="K52" s="1"/>
      <c r="L52" s="1"/>
    </row>
    <row r="53" spans="1:12" ht="15" x14ac:dyDescent="0.2">
      <c r="A53" s="7" t="s">
        <v>5</v>
      </c>
      <c r="B53" s="45">
        <v>2</v>
      </c>
      <c r="C53" s="46"/>
      <c r="D53" s="46"/>
      <c r="E53" s="46"/>
      <c r="F53" s="46"/>
      <c r="G53" s="8"/>
      <c r="H53" s="6" t="s">
        <v>4</v>
      </c>
      <c r="I53" s="1"/>
      <c r="J53" s="1"/>
      <c r="K53" s="1"/>
      <c r="L53" s="1"/>
    </row>
    <row r="54" spans="1:12" ht="25.5" customHeight="1" x14ac:dyDescent="0.2">
      <c r="A54" s="9" t="s">
        <v>6</v>
      </c>
      <c r="B54" s="47" t="s">
        <v>60</v>
      </c>
      <c r="C54" s="48"/>
      <c r="D54" s="48"/>
      <c r="E54" s="48"/>
      <c r="F54" s="49"/>
      <c r="G54" s="10"/>
      <c r="H54" s="11" t="s">
        <v>4</v>
      </c>
      <c r="I54" s="1"/>
      <c r="J54" s="1"/>
      <c r="K54" s="1"/>
      <c r="L54" s="1"/>
    </row>
    <row r="55" spans="1:12" ht="15" customHeight="1" x14ac:dyDescent="0.2">
      <c r="A55" s="7" t="s">
        <v>7</v>
      </c>
      <c r="B55" s="20">
        <f>50010+3*2632</f>
        <v>57906</v>
      </c>
      <c r="C55" s="20">
        <f>51926.63+3*2732.87</f>
        <v>60125.24</v>
      </c>
      <c r="D55" s="20">
        <f>51260.25+3*2697.8</f>
        <v>59353.65</v>
      </c>
      <c r="E55" s="20"/>
      <c r="F55" s="20"/>
      <c r="G55" s="12">
        <f>SUM(B55:F55)/$H$4</f>
        <v>59128.296666666662</v>
      </c>
      <c r="H55" s="13">
        <v>59128</v>
      </c>
      <c r="I55" s="1"/>
      <c r="J55" s="1"/>
      <c r="K55" s="1"/>
      <c r="L55" s="1"/>
    </row>
    <row r="56" spans="1:12" ht="15.75" thickBot="1" x14ac:dyDescent="0.3">
      <c r="A56" s="14" t="s">
        <v>8</v>
      </c>
      <c r="B56" s="15">
        <f>B55*$B53</f>
        <v>115812</v>
      </c>
      <c r="C56" s="15">
        <f>C55*$B53</f>
        <v>120250.48</v>
      </c>
      <c r="D56" s="15">
        <f>D55*$B53</f>
        <v>118707.3</v>
      </c>
      <c r="E56" s="15">
        <f>E55*$B53</f>
        <v>0</v>
      </c>
      <c r="F56" s="15">
        <f>F55*$B53</f>
        <v>0</v>
      </c>
      <c r="G56" s="15"/>
      <c r="H56" s="16">
        <f>H55*$B53</f>
        <v>118256</v>
      </c>
      <c r="I56" s="1"/>
      <c r="J56" s="1"/>
      <c r="K56" s="1"/>
      <c r="L56" s="1"/>
    </row>
    <row r="57" spans="1:12" ht="27" customHeight="1" x14ac:dyDescent="0.2">
      <c r="A57" s="17" t="s">
        <v>12</v>
      </c>
      <c r="B57" s="42" t="s">
        <v>33</v>
      </c>
      <c r="C57" s="43"/>
      <c r="D57" s="43"/>
      <c r="E57" s="43"/>
      <c r="F57" s="44"/>
      <c r="G57" s="18" t="s">
        <v>28</v>
      </c>
      <c r="H57" s="19" t="s">
        <v>4</v>
      </c>
      <c r="I57" s="1"/>
      <c r="J57" s="1"/>
      <c r="K57" s="1"/>
      <c r="L57" s="1"/>
    </row>
    <row r="58" spans="1:12" ht="15" x14ac:dyDescent="0.2">
      <c r="A58" s="7" t="s">
        <v>5</v>
      </c>
      <c r="B58" s="45">
        <v>2</v>
      </c>
      <c r="C58" s="46"/>
      <c r="D58" s="46"/>
      <c r="E58" s="46"/>
      <c r="F58" s="46"/>
      <c r="G58" s="8"/>
      <c r="H58" s="6" t="s">
        <v>4</v>
      </c>
      <c r="I58" s="1"/>
      <c r="J58" s="1"/>
      <c r="K58" s="1"/>
      <c r="L58" s="1"/>
    </row>
    <row r="59" spans="1:12" ht="13.5" customHeight="1" x14ac:dyDescent="0.2">
      <c r="A59" s="9" t="s">
        <v>6</v>
      </c>
      <c r="B59" s="47" t="s">
        <v>53</v>
      </c>
      <c r="C59" s="48"/>
      <c r="D59" s="48"/>
      <c r="E59" s="48"/>
      <c r="F59" s="49"/>
      <c r="G59" s="10"/>
      <c r="H59" s="11" t="s">
        <v>4</v>
      </c>
      <c r="I59" s="1"/>
      <c r="J59" s="1"/>
      <c r="K59" s="1"/>
      <c r="L59" s="1"/>
    </row>
    <row r="60" spans="1:12" ht="15" x14ac:dyDescent="0.2">
      <c r="A60" s="7" t="s">
        <v>7</v>
      </c>
      <c r="B60" s="20">
        <v>17206</v>
      </c>
      <c r="C60" s="20">
        <v>17865.419999999998</v>
      </c>
      <c r="D60" s="20">
        <v>17636.150000000001</v>
      </c>
      <c r="E60" s="20"/>
      <c r="F60" s="20"/>
      <c r="G60" s="12">
        <f>SUM(B60:F60)/$H$4</f>
        <v>17569.189999999999</v>
      </c>
      <c r="H60" s="13">
        <v>17569</v>
      </c>
      <c r="I60" s="1"/>
      <c r="J60" s="1"/>
      <c r="K60" s="1"/>
      <c r="L60" s="1"/>
    </row>
    <row r="61" spans="1:12" ht="15.75" thickBot="1" x14ac:dyDescent="0.3">
      <c r="A61" s="14" t="s">
        <v>8</v>
      </c>
      <c r="B61" s="15">
        <f>B60*$B58</f>
        <v>34412</v>
      </c>
      <c r="C61" s="15">
        <f>C60*$B58</f>
        <v>35730.839999999997</v>
      </c>
      <c r="D61" s="15">
        <f>D60*$B58</f>
        <v>35272.300000000003</v>
      </c>
      <c r="E61" s="15">
        <f>E60*$B58</f>
        <v>0</v>
      </c>
      <c r="F61" s="15">
        <f>F60*$B58</f>
        <v>0</v>
      </c>
      <c r="G61" s="15"/>
      <c r="H61" s="16">
        <f>H60*$B58</f>
        <v>35138</v>
      </c>
      <c r="I61" s="1"/>
      <c r="J61" s="1"/>
      <c r="K61" s="1"/>
      <c r="L61" s="1"/>
    </row>
    <row r="62" spans="1:12" ht="27" customHeight="1" x14ac:dyDescent="0.2">
      <c r="A62" s="17" t="s">
        <v>12</v>
      </c>
      <c r="B62" s="42" t="s">
        <v>42</v>
      </c>
      <c r="C62" s="43"/>
      <c r="D62" s="43"/>
      <c r="E62" s="43"/>
      <c r="F62" s="44"/>
      <c r="G62" s="18" t="s">
        <v>28</v>
      </c>
      <c r="H62" s="19" t="s">
        <v>4</v>
      </c>
      <c r="I62" s="1"/>
      <c r="J62" s="1"/>
      <c r="K62" s="1"/>
      <c r="L62" s="1"/>
    </row>
    <row r="63" spans="1:12" ht="15" x14ac:dyDescent="0.2">
      <c r="A63" s="7" t="s">
        <v>5</v>
      </c>
      <c r="B63" s="45">
        <v>1</v>
      </c>
      <c r="C63" s="46"/>
      <c r="D63" s="46"/>
      <c r="E63" s="46"/>
      <c r="F63" s="46"/>
      <c r="G63" s="8"/>
      <c r="H63" s="6" t="s">
        <v>4</v>
      </c>
      <c r="I63" s="1"/>
      <c r="J63" s="1"/>
      <c r="K63" s="1"/>
      <c r="L63" s="1"/>
    </row>
    <row r="64" spans="1:12" ht="13.5" customHeight="1" x14ac:dyDescent="0.2">
      <c r="A64" s="9" t="s">
        <v>6</v>
      </c>
      <c r="B64" s="47" t="s">
        <v>61</v>
      </c>
      <c r="C64" s="48"/>
      <c r="D64" s="48"/>
      <c r="E64" s="48"/>
      <c r="F64" s="49"/>
      <c r="G64" s="10"/>
      <c r="H64" s="11" t="s">
        <v>4</v>
      </c>
      <c r="I64" s="1"/>
      <c r="J64" s="1"/>
      <c r="K64" s="1"/>
      <c r="L64" s="1"/>
    </row>
    <row r="65" spans="1:12" ht="15" x14ac:dyDescent="0.2">
      <c r="A65" s="7" t="s">
        <v>7</v>
      </c>
      <c r="B65" s="20">
        <v>12673</v>
      </c>
      <c r="C65" s="20">
        <v>13158.7</v>
      </c>
      <c r="D65" s="20">
        <v>12989.83</v>
      </c>
      <c r="E65" s="20"/>
      <c r="F65" s="20"/>
      <c r="G65" s="12">
        <f>SUM(B65:F65)/$H$4</f>
        <v>12940.51</v>
      </c>
      <c r="H65" s="13">
        <v>12941</v>
      </c>
      <c r="I65" s="1"/>
      <c r="J65" s="1"/>
      <c r="K65" s="1"/>
      <c r="L65" s="1"/>
    </row>
    <row r="66" spans="1:12" ht="15.75" thickBot="1" x14ac:dyDescent="0.3">
      <c r="A66" s="14" t="s">
        <v>8</v>
      </c>
      <c r="B66" s="15">
        <f>B65*$B63</f>
        <v>12673</v>
      </c>
      <c r="C66" s="15">
        <f>C65*$B63</f>
        <v>13158.7</v>
      </c>
      <c r="D66" s="15">
        <f>D65*$B63</f>
        <v>12989.83</v>
      </c>
      <c r="E66" s="15">
        <f>E65*$B63</f>
        <v>0</v>
      </c>
      <c r="F66" s="15">
        <f>F65*$B63</f>
        <v>0</v>
      </c>
      <c r="G66" s="15"/>
      <c r="H66" s="16">
        <f>H65*$B63</f>
        <v>12941</v>
      </c>
      <c r="I66" s="1"/>
      <c r="J66" s="1"/>
      <c r="K66" s="1"/>
      <c r="L66" s="1"/>
    </row>
    <row r="67" spans="1:12" ht="27" customHeight="1" x14ac:dyDescent="0.2">
      <c r="A67" s="17" t="s">
        <v>12</v>
      </c>
      <c r="B67" s="42" t="s">
        <v>29</v>
      </c>
      <c r="C67" s="43"/>
      <c r="D67" s="43"/>
      <c r="E67" s="43"/>
      <c r="F67" s="44"/>
      <c r="G67" s="18" t="s">
        <v>28</v>
      </c>
      <c r="H67" s="19" t="s">
        <v>4</v>
      </c>
      <c r="I67" s="1"/>
      <c r="J67" s="1"/>
      <c r="K67" s="1"/>
      <c r="L67" s="1"/>
    </row>
    <row r="68" spans="1:12" ht="15" x14ac:dyDescent="0.2">
      <c r="A68" s="7" t="s">
        <v>5</v>
      </c>
      <c r="B68" s="45">
        <v>2</v>
      </c>
      <c r="C68" s="46"/>
      <c r="D68" s="46"/>
      <c r="E68" s="46"/>
      <c r="F68" s="46"/>
      <c r="G68" s="8"/>
      <c r="H68" s="6" t="s">
        <v>4</v>
      </c>
      <c r="I68" s="1"/>
      <c r="J68" s="1"/>
      <c r="K68" s="1"/>
      <c r="L68" s="1"/>
    </row>
    <row r="69" spans="1:12" ht="13.5" customHeight="1" x14ac:dyDescent="0.2">
      <c r="A69" s="9" t="s">
        <v>6</v>
      </c>
      <c r="B69" s="47" t="s">
        <v>62</v>
      </c>
      <c r="C69" s="48"/>
      <c r="D69" s="48"/>
      <c r="E69" s="48"/>
      <c r="F69" s="49"/>
      <c r="G69" s="10"/>
      <c r="H69" s="11" t="s">
        <v>4</v>
      </c>
      <c r="I69" s="1"/>
      <c r="J69" s="1"/>
      <c r="K69" s="1"/>
      <c r="L69" s="1"/>
    </row>
    <row r="70" spans="1:12" ht="15" x14ac:dyDescent="0.2">
      <c r="A70" s="7" t="s">
        <v>7</v>
      </c>
      <c r="B70" s="20">
        <v>15354</v>
      </c>
      <c r="C70" s="20">
        <v>15942.44</v>
      </c>
      <c r="D70" s="20">
        <v>15737.85</v>
      </c>
      <c r="E70" s="20"/>
      <c r="F70" s="20"/>
      <c r="G70" s="12">
        <f>SUM(B70:F70)/$H$4</f>
        <v>15678.096666666666</v>
      </c>
      <c r="H70" s="13">
        <v>15678</v>
      </c>
      <c r="I70" s="1"/>
      <c r="J70" s="1"/>
      <c r="K70" s="1"/>
      <c r="L70" s="1"/>
    </row>
    <row r="71" spans="1:12" ht="15.75" thickBot="1" x14ac:dyDescent="0.3">
      <c r="A71" s="14" t="s">
        <v>8</v>
      </c>
      <c r="B71" s="15">
        <f>B70*$B68</f>
        <v>30708</v>
      </c>
      <c r="C71" s="15">
        <f>C70*$B68</f>
        <v>31884.880000000001</v>
      </c>
      <c r="D71" s="15">
        <f>D70*$B68</f>
        <v>31475.7</v>
      </c>
      <c r="E71" s="15">
        <f>E70*$B68</f>
        <v>0</v>
      </c>
      <c r="F71" s="15">
        <f>F70*$B68</f>
        <v>0</v>
      </c>
      <c r="G71" s="15"/>
      <c r="H71" s="16">
        <f>H70*$B68</f>
        <v>31356</v>
      </c>
      <c r="I71" s="1"/>
      <c r="J71" s="1"/>
      <c r="K71" s="1"/>
      <c r="L71" s="1"/>
    </row>
    <row r="72" spans="1:12" ht="27" customHeight="1" x14ac:dyDescent="0.2">
      <c r="A72" s="17" t="s">
        <v>12</v>
      </c>
      <c r="B72" s="42" t="s">
        <v>43</v>
      </c>
      <c r="C72" s="43"/>
      <c r="D72" s="43"/>
      <c r="E72" s="43"/>
      <c r="F72" s="44"/>
      <c r="G72" s="18" t="s">
        <v>25</v>
      </c>
      <c r="H72" s="19" t="s">
        <v>4</v>
      </c>
      <c r="I72" s="1"/>
      <c r="J72" s="1"/>
      <c r="K72" s="1"/>
      <c r="L72" s="1"/>
    </row>
    <row r="73" spans="1:12" ht="15" x14ac:dyDescent="0.2">
      <c r="A73" s="7" t="s">
        <v>5</v>
      </c>
      <c r="B73" s="45">
        <v>1</v>
      </c>
      <c r="C73" s="46"/>
      <c r="D73" s="46"/>
      <c r="E73" s="46"/>
      <c r="F73" s="46"/>
      <c r="G73" s="8"/>
      <c r="H73" s="6" t="s">
        <v>4</v>
      </c>
      <c r="I73" s="1"/>
      <c r="J73" s="1"/>
      <c r="K73" s="1"/>
      <c r="L73" s="1"/>
    </row>
    <row r="74" spans="1:12" ht="49.5" customHeight="1" x14ac:dyDescent="0.2">
      <c r="A74" s="9" t="s">
        <v>6</v>
      </c>
      <c r="B74" s="47" t="s">
        <v>63</v>
      </c>
      <c r="C74" s="48"/>
      <c r="D74" s="48"/>
      <c r="E74" s="48"/>
      <c r="F74" s="49"/>
      <c r="G74" s="10"/>
      <c r="H74" s="11" t="s">
        <v>4</v>
      </c>
      <c r="I74" s="1"/>
      <c r="J74" s="1"/>
      <c r="K74" s="1"/>
      <c r="L74" s="1"/>
    </row>
    <row r="75" spans="1:12" ht="15" x14ac:dyDescent="0.2">
      <c r="A75" s="7" t="s">
        <v>7</v>
      </c>
      <c r="B75" s="20">
        <f>2388+46592</f>
        <v>48980</v>
      </c>
      <c r="C75" s="20">
        <f>2479.52+48377.64</f>
        <v>50857.159999999996</v>
      </c>
      <c r="D75" s="20">
        <f>47756.8+2447.7</f>
        <v>50204.5</v>
      </c>
      <c r="E75" s="20"/>
      <c r="F75" s="20"/>
      <c r="G75" s="12">
        <f>SUM(B75:F75)/$H$4</f>
        <v>50013.886666666665</v>
      </c>
      <c r="H75" s="13">
        <v>50014</v>
      </c>
      <c r="I75" s="1"/>
      <c r="J75" s="1"/>
      <c r="K75" s="1"/>
      <c r="L75" s="1"/>
    </row>
    <row r="76" spans="1:12" ht="15.75" thickBot="1" x14ac:dyDescent="0.3">
      <c r="A76" s="14" t="s">
        <v>8</v>
      </c>
      <c r="B76" s="15">
        <f>B75*$B73</f>
        <v>48980</v>
      </c>
      <c r="C76" s="15">
        <f>C75*$B73</f>
        <v>50857.159999999996</v>
      </c>
      <c r="D76" s="15">
        <f>D75*$B73</f>
        <v>50204.5</v>
      </c>
      <c r="E76" s="15">
        <f>E75*$B73</f>
        <v>0</v>
      </c>
      <c r="F76" s="15">
        <f>F75*$B73</f>
        <v>0</v>
      </c>
      <c r="G76" s="15"/>
      <c r="H76" s="16">
        <f>H75*$B73</f>
        <v>50014</v>
      </c>
      <c r="I76" s="1"/>
      <c r="J76" s="1"/>
      <c r="K76" s="1"/>
      <c r="L76" s="1"/>
    </row>
    <row r="77" spans="1:12" ht="27" customHeight="1" x14ac:dyDescent="0.2">
      <c r="A77" s="17" t="s">
        <v>12</v>
      </c>
      <c r="B77" s="42" t="s">
        <v>24</v>
      </c>
      <c r="C77" s="43"/>
      <c r="D77" s="43"/>
      <c r="E77" s="43"/>
      <c r="F77" s="44"/>
      <c r="G77" s="18" t="s">
        <v>25</v>
      </c>
      <c r="H77" s="19" t="s">
        <v>4</v>
      </c>
      <c r="I77" s="1"/>
      <c r="J77" s="1"/>
      <c r="K77" s="1"/>
      <c r="L77" s="1"/>
    </row>
    <row r="78" spans="1:12" ht="15" x14ac:dyDescent="0.2">
      <c r="A78" s="7" t="s">
        <v>5</v>
      </c>
      <c r="B78" s="45">
        <v>1</v>
      </c>
      <c r="C78" s="46"/>
      <c r="D78" s="46"/>
      <c r="E78" s="46"/>
      <c r="F78" s="46"/>
      <c r="G78" s="8"/>
      <c r="H78" s="6" t="s">
        <v>4</v>
      </c>
      <c r="I78" s="1"/>
      <c r="J78" s="1"/>
      <c r="K78" s="1"/>
      <c r="L78" s="1"/>
    </row>
    <row r="79" spans="1:12" ht="45.75" customHeight="1" x14ac:dyDescent="0.2">
      <c r="A79" s="9" t="s">
        <v>6</v>
      </c>
      <c r="B79" s="39" t="s">
        <v>57</v>
      </c>
      <c r="C79" s="40"/>
      <c r="D79" s="40"/>
      <c r="E79" s="40"/>
      <c r="F79" s="41"/>
      <c r="G79" s="10"/>
      <c r="H79" s="11" t="s">
        <v>4</v>
      </c>
      <c r="I79" s="1"/>
      <c r="J79" s="1"/>
      <c r="K79" s="1"/>
      <c r="L79" s="1"/>
    </row>
    <row r="80" spans="1:12" ht="15" x14ac:dyDescent="0.2">
      <c r="A80" s="7" t="s">
        <v>7</v>
      </c>
      <c r="B80" s="20">
        <f>31909+2*(390+297)</f>
        <v>33283</v>
      </c>
      <c r="C80" s="20">
        <f>33131.92+2*(308.39+404.95)</f>
        <v>34558.6</v>
      </c>
      <c r="D80" s="20">
        <f>32706.73+2*(399.75+304.43)</f>
        <v>34115.089999999997</v>
      </c>
      <c r="E80" s="20"/>
      <c r="F80" s="20"/>
      <c r="G80" s="12">
        <f>SUM(B80:F80)/$H$4</f>
        <v>33985.563333333332</v>
      </c>
      <c r="H80" s="13">
        <v>33986</v>
      </c>
      <c r="I80" s="1"/>
      <c r="J80" s="1"/>
      <c r="K80" s="1"/>
      <c r="L80" s="1"/>
    </row>
    <row r="81" spans="1:12" ht="15.75" thickBot="1" x14ac:dyDescent="0.3">
      <c r="A81" s="14" t="s">
        <v>8</v>
      </c>
      <c r="B81" s="15">
        <f>B80*$B78</f>
        <v>33283</v>
      </c>
      <c r="C81" s="15">
        <f>C80*$B78</f>
        <v>34558.6</v>
      </c>
      <c r="D81" s="15">
        <f>D80*$B78</f>
        <v>34115.089999999997</v>
      </c>
      <c r="E81" s="15">
        <f>E80*$B78</f>
        <v>0</v>
      </c>
      <c r="F81" s="15">
        <f>F80*$B78</f>
        <v>0</v>
      </c>
      <c r="G81" s="15"/>
      <c r="H81" s="16">
        <f>H80*$B78</f>
        <v>33986</v>
      </c>
      <c r="I81" s="1"/>
      <c r="J81" s="1"/>
      <c r="K81" s="1"/>
      <c r="L81" s="1"/>
    </row>
    <row r="82" spans="1:12" ht="27" customHeight="1" x14ac:dyDescent="0.2">
      <c r="A82" s="17" t="s">
        <v>12</v>
      </c>
      <c r="B82" s="42" t="s">
        <v>27</v>
      </c>
      <c r="C82" s="43"/>
      <c r="D82" s="43"/>
      <c r="E82" s="43"/>
      <c r="F82" s="44"/>
      <c r="G82" s="18" t="s">
        <v>26</v>
      </c>
      <c r="H82" s="19" t="s">
        <v>4</v>
      </c>
      <c r="I82" s="1"/>
      <c r="J82" s="1"/>
      <c r="K82" s="1"/>
      <c r="L82" s="1"/>
    </row>
    <row r="83" spans="1:12" ht="15" x14ac:dyDescent="0.2">
      <c r="A83" s="7" t="s">
        <v>5</v>
      </c>
      <c r="B83" s="45">
        <v>1</v>
      </c>
      <c r="C83" s="46"/>
      <c r="D83" s="46"/>
      <c r="E83" s="46"/>
      <c r="F83" s="46"/>
      <c r="G83" s="8"/>
      <c r="H83" s="6" t="s">
        <v>4</v>
      </c>
      <c r="I83" s="1"/>
      <c r="J83" s="1"/>
      <c r="K83" s="1"/>
      <c r="L83" s="1"/>
    </row>
    <row r="84" spans="1:12" ht="36.75" customHeight="1" x14ac:dyDescent="0.2">
      <c r="A84" s="9" t="s">
        <v>6</v>
      </c>
      <c r="B84" s="47" t="s">
        <v>59</v>
      </c>
      <c r="C84" s="48"/>
      <c r="D84" s="48"/>
      <c r="E84" s="48"/>
      <c r="F84" s="49"/>
      <c r="G84" s="10"/>
      <c r="H84" s="11" t="s">
        <v>4</v>
      </c>
      <c r="I84" s="1"/>
      <c r="J84" s="1"/>
      <c r="K84" s="1"/>
      <c r="L84" s="1"/>
    </row>
    <row r="85" spans="1:12" ht="15" x14ac:dyDescent="0.2">
      <c r="A85" s="7" t="s">
        <v>7</v>
      </c>
      <c r="B85" s="20">
        <f>8335+2*297</f>
        <v>8929</v>
      </c>
      <c r="C85" s="20">
        <f>8654.44+2*308.39</f>
        <v>9271.2200000000012</v>
      </c>
      <c r="D85" s="20">
        <f>8543.38+2*304.43</f>
        <v>9152.24</v>
      </c>
      <c r="E85" s="20"/>
      <c r="F85" s="20"/>
      <c r="G85" s="12">
        <f>SUM(B85:F85)/$H$4</f>
        <v>9117.4866666666658</v>
      </c>
      <c r="H85" s="13">
        <v>9117</v>
      </c>
      <c r="I85" s="1"/>
      <c r="J85" s="1"/>
      <c r="K85" s="1"/>
      <c r="L85" s="1"/>
    </row>
    <row r="86" spans="1:12" ht="15.75" thickBot="1" x14ac:dyDescent="0.3">
      <c r="A86" s="14" t="s">
        <v>8</v>
      </c>
      <c r="B86" s="15">
        <f>B85*$B83</f>
        <v>8929</v>
      </c>
      <c r="C86" s="15">
        <f>C85*$B83</f>
        <v>9271.2200000000012</v>
      </c>
      <c r="D86" s="15">
        <f>D85*$B83</f>
        <v>9152.24</v>
      </c>
      <c r="E86" s="15">
        <f>E85*$B83</f>
        <v>0</v>
      </c>
      <c r="F86" s="15">
        <f>F85*$B83</f>
        <v>0</v>
      </c>
      <c r="G86" s="15"/>
      <c r="H86" s="16">
        <f>H85*$B83</f>
        <v>9117</v>
      </c>
      <c r="I86" s="1"/>
      <c r="J86" s="1"/>
      <c r="K86" s="1"/>
      <c r="L86" s="1"/>
    </row>
    <row r="87" spans="1:12" ht="27" customHeight="1" x14ac:dyDescent="0.2">
      <c r="A87" s="17" t="s">
        <v>12</v>
      </c>
      <c r="B87" s="42" t="s">
        <v>44</v>
      </c>
      <c r="C87" s="43"/>
      <c r="D87" s="43"/>
      <c r="E87" s="43"/>
      <c r="F87" s="44"/>
      <c r="G87" s="18" t="s">
        <v>45</v>
      </c>
      <c r="H87" s="19" t="s">
        <v>4</v>
      </c>
      <c r="I87" s="1"/>
      <c r="J87" s="1"/>
      <c r="K87" s="1"/>
      <c r="L87" s="1"/>
    </row>
    <row r="88" spans="1:12" ht="15" x14ac:dyDescent="0.2">
      <c r="A88" s="7" t="s">
        <v>5</v>
      </c>
      <c r="B88" s="45">
        <v>5</v>
      </c>
      <c r="C88" s="46"/>
      <c r="D88" s="46"/>
      <c r="E88" s="46"/>
      <c r="F88" s="46"/>
      <c r="G88" s="8"/>
      <c r="H88" s="6" t="s">
        <v>4</v>
      </c>
      <c r="I88" s="1"/>
      <c r="J88" s="1"/>
      <c r="K88" s="1"/>
      <c r="L88" s="1"/>
    </row>
    <row r="89" spans="1:12" ht="24.75" customHeight="1" x14ac:dyDescent="0.2">
      <c r="A89" s="9" t="s">
        <v>6</v>
      </c>
      <c r="B89" s="47" t="s">
        <v>64</v>
      </c>
      <c r="C89" s="48"/>
      <c r="D89" s="48"/>
      <c r="E89" s="48"/>
      <c r="F89" s="49"/>
      <c r="G89" s="10"/>
      <c r="H89" s="11" t="s">
        <v>4</v>
      </c>
      <c r="I89" s="1"/>
      <c r="J89" s="1"/>
      <c r="K89" s="1"/>
      <c r="L89" s="1"/>
    </row>
    <row r="90" spans="1:12" ht="15" x14ac:dyDescent="0.2">
      <c r="A90" s="7" t="s">
        <v>7</v>
      </c>
      <c r="B90" s="20">
        <v>3412</v>
      </c>
      <c r="C90" s="20">
        <v>3542.76</v>
      </c>
      <c r="D90" s="20">
        <v>3497.3</v>
      </c>
      <c r="E90" s="20"/>
      <c r="F90" s="20"/>
      <c r="G90" s="12">
        <f>SUM(B90:F90)/$H$4</f>
        <v>3484.0200000000004</v>
      </c>
      <c r="H90" s="13">
        <v>3484</v>
      </c>
      <c r="I90" s="1"/>
      <c r="J90" s="1"/>
      <c r="K90" s="1"/>
      <c r="L90" s="1"/>
    </row>
    <row r="91" spans="1:12" ht="15.75" thickBot="1" x14ac:dyDescent="0.3">
      <c r="A91" s="14" t="s">
        <v>8</v>
      </c>
      <c r="B91" s="15">
        <f>B90*$B88</f>
        <v>17060</v>
      </c>
      <c r="C91" s="15">
        <f>C90*$B88</f>
        <v>17713.800000000003</v>
      </c>
      <c r="D91" s="15">
        <f>D90*$B88</f>
        <v>17486.5</v>
      </c>
      <c r="E91" s="15">
        <f>E90*$B88</f>
        <v>0</v>
      </c>
      <c r="F91" s="15">
        <f>F90*$B88</f>
        <v>0</v>
      </c>
      <c r="G91" s="15"/>
      <c r="H91" s="16">
        <f>H90*$B88</f>
        <v>17420</v>
      </c>
      <c r="I91" s="1"/>
      <c r="J91" s="1"/>
      <c r="K91" s="1"/>
      <c r="L91" s="1"/>
    </row>
    <row r="92" spans="1:12" ht="27" customHeight="1" x14ac:dyDescent="0.2">
      <c r="A92" s="17" t="s">
        <v>12</v>
      </c>
      <c r="B92" s="42" t="s">
        <v>46</v>
      </c>
      <c r="C92" s="43"/>
      <c r="D92" s="43"/>
      <c r="E92" s="43"/>
      <c r="F92" s="44"/>
      <c r="G92" s="18" t="s">
        <v>47</v>
      </c>
      <c r="H92" s="19" t="s">
        <v>4</v>
      </c>
      <c r="I92" s="1"/>
      <c r="J92" s="1"/>
      <c r="K92" s="1"/>
      <c r="L92" s="1"/>
    </row>
    <row r="93" spans="1:12" ht="15" x14ac:dyDescent="0.2">
      <c r="A93" s="7" t="s">
        <v>5</v>
      </c>
      <c r="B93" s="45">
        <v>1</v>
      </c>
      <c r="C93" s="46"/>
      <c r="D93" s="46"/>
      <c r="E93" s="46"/>
      <c r="F93" s="46"/>
      <c r="G93" s="8"/>
      <c r="H93" s="6" t="s">
        <v>4</v>
      </c>
      <c r="I93" s="1"/>
      <c r="J93" s="1"/>
      <c r="K93" s="1"/>
      <c r="L93" s="1"/>
    </row>
    <row r="94" spans="1:12" ht="37.5" customHeight="1" x14ac:dyDescent="0.2">
      <c r="A94" s="9" t="s">
        <v>6</v>
      </c>
      <c r="B94" s="47" t="s">
        <v>65</v>
      </c>
      <c r="C94" s="48"/>
      <c r="D94" s="48"/>
      <c r="E94" s="48"/>
      <c r="F94" s="49"/>
      <c r="G94" s="10"/>
      <c r="H94" s="11" t="s">
        <v>4</v>
      </c>
      <c r="I94" s="1"/>
      <c r="J94" s="1"/>
      <c r="K94" s="1"/>
      <c r="L94" s="1"/>
    </row>
    <row r="95" spans="1:12" ht="15" x14ac:dyDescent="0.2">
      <c r="A95" s="7" t="s">
        <v>7</v>
      </c>
      <c r="B95" s="20">
        <f>7750+1314+1314</f>
        <v>10378</v>
      </c>
      <c r="C95" s="20">
        <f>8047.02+1364.4+1364.4</f>
        <v>10775.82</v>
      </c>
      <c r="D95" s="20">
        <f>7943.75+1346.94+1346.85</f>
        <v>10637.54</v>
      </c>
      <c r="E95" s="20"/>
      <c r="F95" s="20"/>
      <c r="G95" s="12">
        <f>SUM(B95:F95)/$H$4</f>
        <v>10597.12</v>
      </c>
      <c r="H95" s="13">
        <v>10597</v>
      </c>
      <c r="I95" s="1"/>
      <c r="J95" s="1"/>
      <c r="K95" s="1"/>
      <c r="L95" s="1"/>
    </row>
    <row r="96" spans="1:12" ht="15.75" thickBot="1" x14ac:dyDescent="0.3">
      <c r="A96" s="14" t="s">
        <v>8</v>
      </c>
      <c r="B96" s="15">
        <f>B95*$B93</f>
        <v>10378</v>
      </c>
      <c r="C96" s="15">
        <f>C95*$B93</f>
        <v>10775.82</v>
      </c>
      <c r="D96" s="15">
        <f>D95*$B93</f>
        <v>10637.54</v>
      </c>
      <c r="E96" s="15">
        <f>E95*$B93</f>
        <v>0</v>
      </c>
      <c r="F96" s="15">
        <f>F95*$B93</f>
        <v>0</v>
      </c>
      <c r="G96" s="15"/>
      <c r="H96" s="16">
        <f>H95*$B93</f>
        <v>10597</v>
      </c>
      <c r="I96" s="1"/>
      <c r="J96" s="1"/>
      <c r="K96" s="1"/>
      <c r="L96" s="1"/>
    </row>
    <row r="97" spans="1:12" ht="27" customHeight="1" x14ac:dyDescent="0.2">
      <c r="A97" s="17" t="s">
        <v>12</v>
      </c>
      <c r="B97" s="42" t="s">
        <v>48</v>
      </c>
      <c r="C97" s="43"/>
      <c r="D97" s="43"/>
      <c r="E97" s="43"/>
      <c r="F97" s="44"/>
      <c r="G97" s="18" t="s">
        <v>49</v>
      </c>
      <c r="H97" s="19" t="s">
        <v>4</v>
      </c>
      <c r="I97" s="1"/>
      <c r="J97" s="1"/>
      <c r="K97" s="1"/>
      <c r="L97" s="1"/>
    </row>
    <row r="98" spans="1:12" ht="15" x14ac:dyDescent="0.2">
      <c r="A98" s="7" t="s">
        <v>5</v>
      </c>
      <c r="B98" s="45">
        <v>1</v>
      </c>
      <c r="C98" s="46"/>
      <c r="D98" s="46"/>
      <c r="E98" s="46"/>
      <c r="F98" s="46"/>
      <c r="G98" s="8"/>
      <c r="H98" s="6" t="s">
        <v>4</v>
      </c>
      <c r="I98" s="1"/>
      <c r="J98" s="1"/>
      <c r="K98" s="1"/>
      <c r="L98" s="1"/>
    </row>
    <row r="99" spans="1:12" ht="25.5" customHeight="1" x14ac:dyDescent="0.2">
      <c r="A99" s="9" t="s">
        <v>6</v>
      </c>
      <c r="B99" s="47" t="s">
        <v>66</v>
      </c>
      <c r="C99" s="48"/>
      <c r="D99" s="48"/>
      <c r="E99" s="48"/>
      <c r="F99" s="49"/>
      <c r="G99" s="10"/>
      <c r="H99" s="11" t="s">
        <v>4</v>
      </c>
      <c r="I99" s="1"/>
      <c r="J99" s="1"/>
      <c r="K99" s="1"/>
      <c r="L99" s="1"/>
    </row>
    <row r="100" spans="1:12" ht="15" x14ac:dyDescent="0.2">
      <c r="A100" s="7" t="s">
        <v>7</v>
      </c>
      <c r="B100" s="20">
        <v>12917</v>
      </c>
      <c r="C100" s="20">
        <v>13412.05</v>
      </c>
      <c r="D100" s="20">
        <v>13239.93</v>
      </c>
      <c r="E100" s="20"/>
      <c r="F100" s="20"/>
      <c r="G100" s="12">
        <f>SUM(B100:F100)/$H$4</f>
        <v>13189.659999999998</v>
      </c>
      <c r="H100" s="13">
        <v>13190</v>
      </c>
      <c r="I100" s="1"/>
      <c r="J100" s="1"/>
      <c r="K100" s="1"/>
      <c r="L100" s="1"/>
    </row>
    <row r="101" spans="1:12" ht="15.75" thickBot="1" x14ac:dyDescent="0.3">
      <c r="A101" s="14" t="s">
        <v>8</v>
      </c>
      <c r="B101" s="15">
        <f>B100*$B98</f>
        <v>12917</v>
      </c>
      <c r="C101" s="15">
        <f>C100*$B98</f>
        <v>13412.05</v>
      </c>
      <c r="D101" s="15">
        <f>D100*$B98</f>
        <v>13239.93</v>
      </c>
      <c r="E101" s="15">
        <f>E100*$B98</f>
        <v>0</v>
      </c>
      <c r="F101" s="15">
        <f>F100*$B98</f>
        <v>0</v>
      </c>
      <c r="G101" s="15"/>
      <c r="H101" s="16">
        <f>H100*$B98</f>
        <v>13190</v>
      </c>
      <c r="I101" s="1"/>
      <c r="J101" s="1"/>
      <c r="K101" s="1"/>
      <c r="L101" s="1"/>
    </row>
    <row r="102" spans="1:12" ht="27" customHeight="1" x14ac:dyDescent="0.2">
      <c r="A102" s="17" t="s">
        <v>12</v>
      </c>
      <c r="B102" s="42" t="s">
        <v>50</v>
      </c>
      <c r="C102" s="43"/>
      <c r="D102" s="43"/>
      <c r="E102" s="43"/>
      <c r="F102" s="44"/>
      <c r="G102" s="18" t="s">
        <v>51</v>
      </c>
      <c r="H102" s="19" t="s">
        <v>4</v>
      </c>
      <c r="I102" s="1"/>
      <c r="J102" s="1"/>
      <c r="K102" s="1"/>
      <c r="L102" s="1"/>
    </row>
    <row r="103" spans="1:12" ht="15" x14ac:dyDescent="0.2">
      <c r="A103" s="7" t="s">
        <v>5</v>
      </c>
      <c r="B103" s="45">
        <v>1</v>
      </c>
      <c r="C103" s="46"/>
      <c r="D103" s="46"/>
      <c r="E103" s="46"/>
      <c r="F103" s="46"/>
      <c r="G103" s="8"/>
      <c r="H103" s="6" t="s">
        <v>4</v>
      </c>
      <c r="I103" s="1"/>
      <c r="J103" s="1"/>
      <c r="K103" s="1"/>
      <c r="L103" s="1"/>
    </row>
    <row r="104" spans="1:12" ht="14.25" customHeight="1" x14ac:dyDescent="0.2">
      <c r="A104" s="9" t="s">
        <v>6</v>
      </c>
      <c r="B104" s="47" t="s">
        <v>67</v>
      </c>
      <c r="C104" s="48"/>
      <c r="D104" s="48"/>
      <c r="E104" s="48"/>
      <c r="F104" s="49"/>
      <c r="G104" s="10"/>
      <c r="H104" s="11" t="s">
        <v>4</v>
      </c>
      <c r="I104" s="1"/>
      <c r="J104" s="1"/>
      <c r="K104" s="1"/>
      <c r="L104" s="1"/>
    </row>
    <row r="105" spans="1:12" ht="15" x14ac:dyDescent="0.2">
      <c r="A105" s="7" t="s">
        <v>7</v>
      </c>
      <c r="B105" s="20">
        <v>10382</v>
      </c>
      <c r="C105" s="20">
        <v>10779.89</v>
      </c>
      <c r="D105" s="20">
        <v>10641.55</v>
      </c>
      <c r="E105" s="20"/>
      <c r="F105" s="20"/>
      <c r="G105" s="12">
        <f>SUM(B105:F105)/$H$4</f>
        <v>10601.146666666666</v>
      </c>
      <c r="H105" s="13">
        <v>10601</v>
      </c>
      <c r="I105" s="1"/>
      <c r="J105" s="1"/>
      <c r="K105" s="1"/>
      <c r="L105" s="1"/>
    </row>
    <row r="106" spans="1:12" ht="15.75" thickBot="1" x14ac:dyDescent="0.3">
      <c r="A106" s="14" t="s">
        <v>8</v>
      </c>
      <c r="B106" s="15">
        <f>B105*$B103</f>
        <v>10382</v>
      </c>
      <c r="C106" s="15">
        <f>C105*$B103</f>
        <v>10779.89</v>
      </c>
      <c r="D106" s="15">
        <f>D105*$B103</f>
        <v>10641.55</v>
      </c>
      <c r="E106" s="15">
        <f>E105*$B103</f>
        <v>0</v>
      </c>
      <c r="F106" s="15">
        <f>F105*$B103</f>
        <v>0</v>
      </c>
      <c r="G106" s="15"/>
      <c r="H106" s="16">
        <f>H105*$B103</f>
        <v>10601</v>
      </c>
      <c r="I106" s="1"/>
      <c r="J106" s="1"/>
      <c r="K106" s="1"/>
      <c r="L106" s="1"/>
    </row>
    <row r="107" spans="1:12" ht="27" customHeight="1" x14ac:dyDescent="0.2">
      <c r="A107" s="17" t="s">
        <v>12</v>
      </c>
      <c r="B107" s="42" t="s">
        <v>24</v>
      </c>
      <c r="C107" s="43"/>
      <c r="D107" s="43"/>
      <c r="E107" s="43"/>
      <c r="F107" s="44"/>
      <c r="G107" s="18" t="s">
        <v>25</v>
      </c>
      <c r="H107" s="19" t="s">
        <v>4</v>
      </c>
      <c r="I107" s="1"/>
      <c r="J107" s="1"/>
      <c r="K107" s="1"/>
      <c r="L107" s="1"/>
    </row>
    <row r="108" spans="1:12" ht="15" x14ac:dyDescent="0.2">
      <c r="A108" s="7" t="s">
        <v>5</v>
      </c>
      <c r="B108" s="45">
        <v>3</v>
      </c>
      <c r="C108" s="46"/>
      <c r="D108" s="46"/>
      <c r="E108" s="46"/>
      <c r="F108" s="46"/>
      <c r="G108" s="8"/>
      <c r="H108" s="6" t="s">
        <v>4</v>
      </c>
      <c r="I108" s="1"/>
      <c r="J108" s="1"/>
      <c r="K108" s="1"/>
      <c r="L108" s="1"/>
    </row>
    <row r="109" spans="1:12" ht="35.25" customHeight="1" x14ac:dyDescent="0.2">
      <c r="A109" s="9" t="s">
        <v>6</v>
      </c>
      <c r="B109" s="39" t="s">
        <v>68</v>
      </c>
      <c r="C109" s="40"/>
      <c r="D109" s="40"/>
      <c r="E109" s="40"/>
      <c r="F109" s="41"/>
      <c r="G109" s="10"/>
      <c r="H109" s="11" t="s">
        <v>4</v>
      </c>
      <c r="I109" s="1"/>
      <c r="J109" s="1"/>
      <c r="K109" s="1"/>
      <c r="L109" s="1"/>
    </row>
    <row r="110" spans="1:12" ht="15" x14ac:dyDescent="0.2">
      <c r="A110" s="7" t="s">
        <v>7</v>
      </c>
      <c r="B110" s="20">
        <v>25997</v>
      </c>
      <c r="C110" s="20">
        <v>27016.34</v>
      </c>
      <c r="D110" s="20">
        <v>26661.93</v>
      </c>
      <c r="E110" s="20"/>
      <c r="F110" s="20"/>
      <c r="G110" s="12">
        <f>SUM(B110:F110)/$H$4</f>
        <v>26558.423333333329</v>
      </c>
      <c r="H110" s="13">
        <v>26558</v>
      </c>
      <c r="I110" s="1"/>
      <c r="J110" s="1"/>
      <c r="K110" s="1"/>
      <c r="L110" s="1"/>
    </row>
    <row r="111" spans="1:12" ht="15.75" thickBot="1" x14ac:dyDescent="0.3">
      <c r="A111" s="14" t="s">
        <v>8</v>
      </c>
      <c r="B111" s="15">
        <f>B110*$B108</f>
        <v>77991</v>
      </c>
      <c r="C111" s="15">
        <f>C110*$B108</f>
        <v>81049.02</v>
      </c>
      <c r="D111" s="15">
        <f>D110*$B108</f>
        <v>79985.790000000008</v>
      </c>
      <c r="E111" s="15">
        <f>E110*$B108</f>
        <v>0</v>
      </c>
      <c r="F111" s="15">
        <f>F110*$B108</f>
        <v>0</v>
      </c>
      <c r="G111" s="15"/>
      <c r="H111" s="16">
        <f>H110*$B108</f>
        <v>79674</v>
      </c>
      <c r="I111" s="1"/>
      <c r="J111" s="1"/>
      <c r="K111" s="1"/>
      <c r="L111" s="1"/>
    </row>
    <row r="112" spans="1:12" s="21" customFormat="1" ht="15" thickBot="1" x14ac:dyDescent="0.25">
      <c r="A112" s="33" t="s">
        <v>9</v>
      </c>
      <c r="B112" s="38">
        <f>B11+B16+B21+B26+B31+B36+B41+B46+B51+B56+B61+B66+B71+B76+B81+B86+B91+B96+B101+B106+B111</f>
        <v>561713</v>
      </c>
      <c r="C112" s="38">
        <f t="shared" ref="C112:F112" si="0">C11+C16+C21+C26+C31+C36+C41+C46+C51+C56+C61+C66+C71+C76+C81+C86+C91+C96+C101+C106+C111</f>
        <v>583309.91999999993</v>
      </c>
      <c r="D112" s="38">
        <f t="shared" si="0"/>
        <v>575801.06999999995</v>
      </c>
      <c r="E112" s="38">
        <f t="shared" si="0"/>
        <v>0</v>
      </c>
      <c r="F112" s="38">
        <f t="shared" si="0"/>
        <v>0</v>
      </c>
      <c r="G112" s="34"/>
      <c r="H112" s="34"/>
    </row>
    <row r="113" spans="1:13" s="25" customFormat="1" ht="15" x14ac:dyDescent="0.25">
      <c r="A113" s="22" t="s">
        <v>72</v>
      </c>
      <c r="B113" s="22"/>
      <c r="C113" s="22"/>
      <c r="D113" s="22"/>
      <c r="E113" s="22"/>
      <c r="F113" s="22"/>
      <c r="G113" s="23" t="s">
        <v>14</v>
      </c>
      <c r="H113" s="37">
        <f>H11+H16+H21+H26+H31+H36+H41+H46+H51+H56+H61+H66+H71+H76+H81+H86+H91+H96+H101+H106+H111</f>
        <v>573600</v>
      </c>
      <c r="I113" s="24"/>
      <c r="J113" s="24"/>
      <c r="K113" s="24"/>
      <c r="L113" s="24"/>
      <c r="M113" s="24"/>
    </row>
    <row r="115" spans="1:13" s="25" customFormat="1" ht="15" x14ac:dyDescent="0.25">
      <c r="A115" s="23" t="s">
        <v>17</v>
      </c>
      <c r="B115" s="22" t="s">
        <v>70</v>
      </c>
      <c r="C115" s="22"/>
      <c r="D115" s="22"/>
      <c r="E115" s="22"/>
      <c r="F115" s="22"/>
      <c r="G115" s="22"/>
      <c r="H115" s="22"/>
    </row>
    <row r="116" spans="1:13" s="25" customFormat="1" ht="15" x14ac:dyDescent="0.25">
      <c r="A116" s="23" t="s">
        <v>18</v>
      </c>
      <c r="B116" s="22" t="s">
        <v>69</v>
      </c>
      <c r="C116" s="22"/>
      <c r="D116" s="22"/>
      <c r="E116" s="22"/>
      <c r="F116" s="22"/>
      <c r="G116" s="22"/>
      <c r="H116" s="22"/>
    </row>
    <row r="117" spans="1:13" s="25" customFormat="1" ht="15" x14ac:dyDescent="0.25">
      <c r="A117" s="23" t="s">
        <v>19</v>
      </c>
      <c r="B117" s="22" t="s">
        <v>71</v>
      </c>
      <c r="C117" s="22"/>
      <c r="D117" s="22"/>
      <c r="E117" s="22"/>
      <c r="F117" s="22"/>
      <c r="G117" s="22"/>
      <c r="H117" s="22"/>
    </row>
    <row r="118" spans="1:13" s="25" customFormat="1" ht="15" x14ac:dyDescent="0.25">
      <c r="A118" s="22"/>
      <c r="B118" s="22"/>
      <c r="C118" s="22"/>
      <c r="D118" s="22"/>
      <c r="E118" s="22"/>
      <c r="F118" s="22"/>
      <c r="G118" s="22"/>
      <c r="H118" s="22"/>
    </row>
    <row r="119" spans="1:13" ht="15" x14ac:dyDescent="0.25">
      <c r="A119" s="22" t="s">
        <v>23</v>
      </c>
      <c r="B119" s="35"/>
      <c r="C119" s="35"/>
      <c r="D119" s="35"/>
      <c r="E119" s="35"/>
      <c r="F119" s="35"/>
      <c r="G119" s="35"/>
      <c r="H119" s="36" t="s">
        <v>22</v>
      </c>
      <c r="I119" s="1"/>
      <c r="J119" s="1"/>
      <c r="K119" s="1"/>
      <c r="L119" s="1"/>
    </row>
  </sheetData>
  <sheetProtection selectLockedCells="1" selectUnlockedCells="1"/>
  <mergeCells count="68">
    <mergeCell ref="B19:F19"/>
    <mergeCell ref="B63:F63"/>
    <mergeCell ref="B64:F64"/>
    <mergeCell ref="B97:F97"/>
    <mergeCell ref="B98:F98"/>
    <mergeCell ref="B99:F99"/>
    <mergeCell ref="B69:F69"/>
    <mergeCell ref="B77:F77"/>
    <mergeCell ref="B78:F78"/>
    <mergeCell ref="B79:F79"/>
    <mergeCell ref="B67:F67"/>
    <mergeCell ref="B68:F68"/>
    <mergeCell ref="B92:F92"/>
    <mergeCell ref="B93:F93"/>
    <mergeCell ref="B89:F89"/>
    <mergeCell ref="B82:F82"/>
    <mergeCell ref="B83:F83"/>
    <mergeCell ref="B47:F47"/>
    <mergeCell ref="B48:F48"/>
    <mergeCell ref="B49:F49"/>
    <mergeCell ref="B42:F42"/>
    <mergeCell ref="B43:F43"/>
    <mergeCell ref="B44:F44"/>
    <mergeCell ref="B59:F59"/>
    <mergeCell ref="B62:F62"/>
    <mergeCell ref="B38:F38"/>
    <mergeCell ref="B5:F5"/>
    <mergeCell ref="B39:F39"/>
    <mergeCell ref="B52:F52"/>
    <mergeCell ref="B53:F53"/>
    <mergeCell ref="B54:F54"/>
    <mergeCell ref="B57:F57"/>
    <mergeCell ref="B58:F58"/>
    <mergeCell ref="B24:F24"/>
    <mergeCell ref="B27:F27"/>
    <mergeCell ref="B28:F28"/>
    <mergeCell ref="B29:F29"/>
    <mergeCell ref="B32:F32"/>
    <mergeCell ref="B33:F33"/>
    <mergeCell ref="B4:G4"/>
    <mergeCell ref="A1:H1"/>
    <mergeCell ref="B2:H2"/>
    <mergeCell ref="B3:H3"/>
    <mergeCell ref="B37:F37"/>
    <mergeCell ref="B7:F7"/>
    <mergeCell ref="B8:F8"/>
    <mergeCell ref="B9:F9"/>
    <mergeCell ref="B12:F12"/>
    <mergeCell ref="B13:F13"/>
    <mergeCell ref="B14:F14"/>
    <mergeCell ref="B22:F22"/>
    <mergeCell ref="B23:F23"/>
    <mergeCell ref="B34:F34"/>
    <mergeCell ref="B17:F17"/>
    <mergeCell ref="B18:F18"/>
    <mergeCell ref="B84:F84"/>
    <mergeCell ref="B87:F87"/>
    <mergeCell ref="B88:F88"/>
    <mergeCell ref="B94:F94"/>
    <mergeCell ref="B72:F72"/>
    <mergeCell ref="B73:F73"/>
    <mergeCell ref="B74:F74"/>
    <mergeCell ref="B109:F109"/>
    <mergeCell ref="B102:F102"/>
    <mergeCell ref="B103:F103"/>
    <mergeCell ref="B104:F104"/>
    <mergeCell ref="B107:F107"/>
    <mergeCell ref="B108:F108"/>
  </mergeCells>
  <pageMargins left="0.6692913385826772" right="7.874015748031496E-2" top="0.23622047244094491" bottom="0.27559055118110237" header="0.51181102362204722" footer="0.51181102362204722"/>
  <pageSetup paperSize="9"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Лист2</vt:lpstr>
      <vt:lpstr>Лист2!Заголовки_для_печати</vt:lpstr>
      <vt:lpstr>Лист2!Область_печати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Дергилев Олег Владимирович</cp:lastModifiedBy>
  <cp:lastPrinted>2014-11-05T02:50:42Z</cp:lastPrinted>
  <dcterms:created xsi:type="dcterms:W3CDTF">2012-04-02T10:33:59Z</dcterms:created>
  <dcterms:modified xsi:type="dcterms:W3CDTF">2014-11-05T03:03:21Z</dcterms:modified>
</cp:coreProperties>
</file>